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F:\ADEMPIMENTI\TRASPARENZA E ANTICORR\PATRIGANI_dal 2020\ADEMPIMENTI\AFFIDAMENTI_CONTRATTI\PREVENTIVI e AFFI.TI\2023\- file contratti 2023\pubbl. su sito\311223\"/>
    </mc:Choice>
  </mc:AlternateContent>
  <bookViews>
    <workbookView xWindow="-120" yWindow="-120" windowWidth="29040" windowHeight="15840" tabRatio="745"/>
  </bookViews>
  <sheets>
    <sheet name="Anno 2023" sheetId="5" r:id="rId1"/>
  </sheets>
  <definedNames>
    <definedName name="_xlnm._FilterDatabase" localSheetId="0" hidden="1">'Anno 2023'!$A$3:$K$3</definedName>
    <definedName name="_xlnm.Print_Area" localSheetId="0">'Anno 2023'!$A$1:$L$80</definedName>
  </definedNames>
  <calcPr calcId="162913"/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6" i="5"/>
  <c r="L5" i="5"/>
  <c r="K63" i="5" l="1"/>
  <c r="K54" i="5"/>
  <c r="K43" i="5" l="1"/>
  <c r="K40" i="5" l="1"/>
  <c r="K39" i="5"/>
  <c r="K32" i="5"/>
  <c r="K24" i="5"/>
  <c r="K21" i="5"/>
  <c r="K15" i="5"/>
  <c r="K6" i="5"/>
  <c r="K37" i="5" l="1"/>
  <c r="K38" i="5"/>
  <c r="K61" i="5" l="1"/>
  <c r="K62" i="5"/>
  <c r="H78" i="5"/>
  <c r="H75" i="5"/>
  <c r="H74" i="5"/>
  <c r="K68" i="5" l="1"/>
  <c r="K67" i="5"/>
  <c r="K72" i="5"/>
  <c r="K70" i="5"/>
  <c r="K69" i="5"/>
  <c r="H80" i="5"/>
  <c r="K33" i="5" l="1"/>
  <c r="K49" i="5" l="1"/>
  <c r="K8" i="5"/>
  <c r="H5" i="5" l="1"/>
  <c r="K5" i="5" s="1"/>
  <c r="H20" i="5"/>
  <c r="K20" i="5"/>
  <c r="K45" i="5" l="1"/>
  <c r="K66" i="5"/>
  <c r="K64" i="5"/>
  <c r="K65" i="5" l="1"/>
  <c r="K55" i="5"/>
  <c r="K13" i="5" l="1"/>
  <c r="H13" i="5"/>
  <c r="K16" i="5" l="1"/>
  <c r="H12" i="5" l="1"/>
  <c r="K12" i="5" s="1"/>
  <c r="H11" i="5"/>
  <c r="K11" i="5" s="1"/>
  <c r="H10" i="5"/>
  <c r="K10" i="5" s="1"/>
  <c r="H9" i="5"/>
  <c r="K9" i="5" s="1"/>
  <c r="H7" i="5"/>
  <c r="K7" i="5" s="1"/>
  <c r="K14" i="5" l="1"/>
  <c r="K18" i="5"/>
  <c r="K17" i="5"/>
  <c r="K22" i="5"/>
  <c r="K25" i="5"/>
  <c r="K41" i="5"/>
  <c r="H15" i="5" l="1"/>
  <c r="H33" i="5" l="1"/>
  <c r="K23" i="5" l="1"/>
  <c r="K28" i="5" l="1"/>
  <c r="K19" i="5" l="1"/>
  <c r="H14" i="5" l="1"/>
</calcChain>
</file>

<file path=xl/sharedStrings.xml><?xml version="1.0" encoding="utf-8"?>
<sst xmlns="http://schemas.openxmlformats.org/spreadsheetml/2006/main" count="558" uniqueCount="192">
  <si>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</si>
  <si>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</si>
  <si>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</si>
  <si>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</si>
  <si>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</si>
  <si>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</si>
  <si>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</si>
  <si>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</si>
  <si>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</si>
  <si>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</si>
  <si>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</si>
  <si>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</si>
  <si>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</si>
  <si>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</si>
  <si>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</si>
  <si>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</si>
  <si>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</si>
  <si>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</si>
  <si>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</si>
  <si>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</si>
  <si>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</si>
  <si>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</si>
  <si>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>DENOMINAZIONE ENTE Collegio Geometri e GL della Provincia di Trento - C.F. 80013910221</t>
  </si>
  <si>
    <t>80013910221</t>
  </si>
  <si>
    <t>CGeGL TRENTO</t>
  </si>
  <si>
    <t>Rinnovo canone web hosting</t>
  </si>
  <si>
    <t>Benassi S.r.l - C.F..00694620220</t>
  </si>
  <si>
    <t>ARCHIMEDE Soc. Coop. - C.F. 01638870228</t>
  </si>
  <si>
    <t>Patrignani Avv. Margherita - C.F. PTRMGH83D44C357H</t>
  </si>
  <si>
    <t>Savorelli dott. Lorenzo - commercialista C.F. SVRLNZ73P15L378W</t>
  </si>
  <si>
    <t>Visura S.p.A. - C.F. 05338771008</t>
  </si>
  <si>
    <t>Fornitura Programmi_Applicativi e servizio assistenza - Prot. ex DPCM 03/12/2013</t>
  </si>
  <si>
    <t>Fornitura Programmi_Applicativi e servizio assistenza - conservazione registro giornaliero protocollo</t>
  </si>
  <si>
    <t>Fornitura Programmi_Applicativi e servizio assistenza - Modulo SplitPayment</t>
  </si>
  <si>
    <t>Fornitura Programmi_Applicativi e servizio assistenza -Licenza modulo CertiCred e assistenza</t>
  </si>
  <si>
    <t>Pulizie c/o sede Ente</t>
  </si>
  <si>
    <t>Oasi-Tandem s.c. Sociale onlus - C.F. 02020190225</t>
  </si>
  <si>
    <t>TIM S.p.A. - C.F. 00488410010</t>
  </si>
  <si>
    <t>Dolimatic S.r.l. - C.F. 596840223</t>
  </si>
  <si>
    <t>Semprebon lux S.r.l. - C.F. 01270420225</t>
  </si>
  <si>
    <t>Reale Mutua Assicurazioni - C.F. 02001320221</t>
  </si>
  <si>
    <t>Cavazzani dott. Claudio - C.F. CVZCLD52S02L378E</t>
  </si>
  <si>
    <t>Fornitura cialde (a consumo)</t>
  </si>
  <si>
    <t>Contratto stampe costocopia (a consumo)</t>
  </si>
  <si>
    <t xml:space="preserve">Noleggi e assistenza  server - pc-licenze - antvirus - backup - mailbox </t>
  </si>
  <si>
    <t>Dolimatic S.r.l. - C.F. 00596840223</t>
  </si>
  <si>
    <t>Affidamento servizi di segreteria</t>
  </si>
  <si>
    <t>Fornitura Programmi_Applicativi e servizio assistenza - CogeswinPlus FatturaPA</t>
  </si>
  <si>
    <t>Conservazione FattPA (€1,30 + iva a fattura) - a consumo</t>
  </si>
  <si>
    <t>Z09344FB34</t>
  </si>
  <si>
    <t>ZD534A02A3</t>
  </si>
  <si>
    <t>Progetto di formazione in materia di Trasparenza e Anticorruzione</t>
  </si>
  <si>
    <t xml:space="preserve">Z8734A8A7D </t>
  </si>
  <si>
    <t>ZEC34A9FD4</t>
  </si>
  <si>
    <t>Servizi elaborazione contabilità, dichiarazioni fiscali e consulenza</t>
  </si>
  <si>
    <t>Alimede Informatica - C.F. BDLGRL74R25C573B</t>
  </si>
  <si>
    <t>Redazione del file in formato XML per appalti anno 2021 conforme alla specifica tecnica vigente ANAC ai sensi dell'art. 1 comma 32 Legge n. 190/2012</t>
  </si>
  <si>
    <t>Z5B34D185E</t>
  </si>
  <si>
    <t xml:space="preserve">ZA934CFC5E </t>
  </si>
  <si>
    <t>Dimensione Professionisti Società Cooperativa - C.F. 02030240226</t>
  </si>
  <si>
    <t>Timbrificio Trentino di Pisetta Paolo e C. snc - C.F.00631050226</t>
  </si>
  <si>
    <t>ZC13507C1F</t>
  </si>
  <si>
    <t>Fornitura timbri per consegna a iscritti Albo per esercizio libera professione</t>
  </si>
  <si>
    <t>ZF434F03A4</t>
  </si>
  <si>
    <t>Elaborazione prospetti paga e dichiarazioni correlate_consulenza</t>
  </si>
  <si>
    <t>Z6834E3B26</t>
  </si>
  <si>
    <t>Z5634E4115</t>
  </si>
  <si>
    <r>
      <t>Responsabile ai sensi dell’art. 28 del Reg. Ue 679/16</t>
    </r>
    <r>
      <rPr>
        <b/>
        <sz val="10"/>
        <color theme="1"/>
        <rFont val="Arial"/>
        <family val="2"/>
      </rPr>
      <t xml:space="preserve"> </t>
    </r>
  </si>
  <si>
    <t>Z0234E4003</t>
  </si>
  <si>
    <t>Z1D3563FA5</t>
  </si>
  <si>
    <t>S.A.P.I. S.r.l. - C.F. 01481570222</t>
  </si>
  <si>
    <t>Servizi di Medicina del lavoro</t>
  </si>
  <si>
    <t>Accesso a internet su architettura FTTH</t>
  </si>
  <si>
    <t>ZEA35CD56B</t>
  </si>
  <si>
    <t>Z933588483</t>
  </si>
  <si>
    <t>Recupero crediti anno 2022</t>
  </si>
  <si>
    <t>Studio Legale Associato Debiasi - C.F. 02005420225</t>
  </si>
  <si>
    <t>ZF536BFA37</t>
  </si>
  <si>
    <t>Manutenzione estintori</t>
  </si>
  <si>
    <t>CEA Estintori S.p.A. - C.F. 03574360370</t>
  </si>
  <si>
    <t>Z2837C5282</t>
  </si>
  <si>
    <t>ZD137C4C18</t>
  </si>
  <si>
    <t>Polizza Colpa Lieve Consiglio Disciplina</t>
  </si>
  <si>
    <t>Incontro annuale DPO</t>
  </si>
  <si>
    <t>4company - C.F. 03393220235</t>
  </si>
  <si>
    <t>Manutenzione annuale caldaia</t>
  </si>
  <si>
    <t>Novacold Service S.r.l. - C.F. 01773620222</t>
  </si>
  <si>
    <t>Z3738139A1</t>
  </si>
  <si>
    <t>Polizza tutela legale Ente</t>
  </si>
  <si>
    <t>Z2F3813874</t>
  </si>
  <si>
    <t>Polizza infortuni in itinere</t>
  </si>
  <si>
    <t>0000000000</t>
  </si>
  <si>
    <t>Firma digitale Presidente Ente</t>
  </si>
  <si>
    <t>Z7C3713A2E</t>
  </si>
  <si>
    <t xml:space="preserve">GIUFFRE' FRANCIS LEFEBVRE SPA - C.F. 00829840156 </t>
  </si>
  <si>
    <t>Implementazione sistema tracciamento Analytics Italia</t>
  </si>
  <si>
    <t>Z0A38A83E2</t>
  </si>
  <si>
    <t>Tipografia Quaresima snc - C.F. 00312850225</t>
  </si>
  <si>
    <t>Fornitura timbri - sostituzione massiva  per adeguamento normativo</t>
  </si>
  <si>
    <t>ZE139483FD</t>
  </si>
  <si>
    <t>E.A. Service S.r.l.s. - C.F. 0262396022</t>
  </si>
  <si>
    <t>Commissioni su transazione Pagodigitale (€1,30 + iva a fattura) - a consumo</t>
  </si>
  <si>
    <t>ZA2391E509</t>
  </si>
  <si>
    <r>
      <t xml:space="preserve">Assistenza tecnica e manutenzione software su:  applicativo Modulo gestione contratti  L.190/2012 - software Pagodigitale - software WebPA - </t>
    </r>
    <r>
      <rPr>
        <u/>
        <sz val="9"/>
        <color theme="1"/>
        <rFont val="Garamond"/>
        <family val="1"/>
      </rPr>
      <t>portello WebPA - commissioni transazioni Pagodigitale</t>
    </r>
  </si>
  <si>
    <t>Recupero crediti anno 2023</t>
  </si>
  <si>
    <t>Z8A3942010</t>
  </si>
  <si>
    <t>ZBB394671E</t>
  </si>
  <si>
    <t>ITAS Mutua -  C.F. 02525520223</t>
  </si>
  <si>
    <t>Polizza Rischio incendio Ente</t>
  </si>
  <si>
    <t>Cloudfabric S.r.l - C.F..00694620220</t>
  </si>
  <si>
    <t>Z31393D030</t>
  </si>
  <si>
    <t>Z69393D47F</t>
  </si>
  <si>
    <t>ZC33939C5B</t>
  </si>
  <si>
    <t>Z98398A7CF</t>
  </si>
  <si>
    <t>Z72396E847</t>
  </si>
  <si>
    <t>Z82393A54F</t>
  </si>
  <si>
    <t>Z67391F86E</t>
  </si>
  <si>
    <t>Z7A392046A.</t>
  </si>
  <si>
    <t>ZB8398A4AB</t>
  </si>
  <si>
    <t>ZA2398AA81</t>
  </si>
  <si>
    <t>Progetto supporto RTD</t>
  </si>
  <si>
    <t>ZCC3A52568</t>
  </si>
  <si>
    <t>Pernottamento 2 relatori convegno AgePro</t>
  </si>
  <si>
    <t>ZCC3A185E2</t>
  </si>
  <si>
    <t>ZB339D6124</t>
  </si>
  <si>
    <t>RSPP</t>
  </si>
  <si>
    <t>Abbonamento quotidiano locale  l'Adige</t>
  </si>
  <si>
    <t>S.I.E. SpA Società Iniziative Editoriali - C.F.07529070158</t>
  </si>
  <si>
    <t>Omaggi personalizzati per Assemblea</t>
  </si>
  <si>
    <t>Mastro 7 di Tamanini Settimo e&amp; C. snc - C.F. 00411630221</t>
  </si>
  <si>
    <t>ZBD3A8B038</t>
  </si>
  <si>
    <t>Z113A9A028</t>
  </si>
  <si>
    <t>Z503AB346C</t>
  </si>
  <si>
    <t>Z2B3AC2A5A</t>
  </si>
  <si>
    <t>Edizioni Centro Studi Erickson S.p.A. - C.F. 01063120222</t>
  </si>
  <si>
    <t>Servizi organizzazione eventi - Assemblea 2023</t>
  </si>
  <si>
    <t xml:space="preserve">Hotel Colfosco gestione Altour S.r.l. - C.F. 14531501006 </t>
  </si>
  <si>
    <t>Gestione disdette utenze TLC fisse e dati</t>
  </si>
  <si>
    <t>Z0B3B4377F</t>
  </si>
  <si>
    <t>Implementazione identità digitaleSPID/CIE</t>
  </si>
  <si>
    <t>Z393B1C3A6</t>
  </si>
  <si>
    <t>Mynet S.r.l. - C.F. 01762150207</t>
  </si>
  <si>
    <t>Rilegamento fibra ottica</t>
  </si>
  <si>
    <t>Z613B1C791</t>
  </si>
  <si>
    <t xml:space="preserve">Erecta S.n.c. - C.F. 02595080983 </t>
  </si>
  <si>
    <t>Z623B24F24</t>
  </si>
  <si>
    <t>Progetto Salute S.r.l. - C.F. 01214730226</t>
  </si>
  <si>
    <t>Z1D3BB7B65</t>
  </si>
  <si>
    <t>Aggiornamento Valutazione stress correlato</t>
  </si>
  <si>
    <t>Z9C3B75380</t>
  </si>
  <si>
    <t>Servizi organizzazione eventi - Evento CIPAG</t>
  </si>
  <si>
    <t>Implementazione softwate Gestionale Albo</t>
  </si>
  <si>
    <t>ICT-Progetti di Beber Andrea C.F. BBRNDR71P01L378H</t>
  </si>
  <si>
    <t>ZAC3BC79A4</t>
  </si>
  <si>
    <t>Z973BC7AD8</t>
  </si>
  <si>
    <t>Z803BC7C7D</t>
  </si>
  <si>
    <t>Z313BC8888</t>
  </si>
  <si>
    <t>Fornitura servizio energia elettrica_Tutele graduali</t>
  </si>
  <si>
    <t>HERA COMM S.p.A. - C.F. 02221101203</t>
  </si>
  <si>
    <t xml:space="preserve">Z133CDB99D </t>
  </si>
  <si>
    <t>ZE73CDB9E3</t>
  </si>
  <si>
    <t xml:space="preserve"> ZC63D14B9D</t>
  </si>
  <si>
    <t>Romano Benedetti s.a.s. - C.F. 02001320221</t>
  </si>
  <si>
    <t>Z9A39D5F4E.</t>
  </si>
  <si>
    <t>Fabio Vettori - C.F. VTTFBA57L04L378V</t>
  </si>
  <si>
    <t>ZAB3D261A7</t>
  </si>
  <si>
    <t>Calendari personalizzati</t>
  </si>
  <si>
    <t>Hashtagprint srle - C.F. 02440200224</t>
  </si>
  <si>
    <t>ZA83D1D88F</t>
  </si>
  <si>
    <t>Z593D3C217</t>
  </si>
  <si>
    <t>Stampa materiale personalizzto</t>
  </si>
  <si>
    <t>Stampa libretti personalizzati</t>
  </si>
  <si>
    <t>Z5F3D8DAC0</t>
  </si>
  <si>
    <t>Riparazioni e accessori</t>
  </si>
  <si>
    <t>Habitat Ufficio srl - C.F. 01239280223</t>
  </si>
  <si>
    <t>ZE43D8FBA8</t>
  </si>
  <si>
    <t>Utilizzo piattaforma</t>
  </si>
  <si>
    <t>Didanet S.r.l. - C.F. 04679760282</t>
  </si>
  <si>
    <t>Z783DB93BD</t>
  </si>
  <si>
    <t>Acquisto macchinari ufficio</t>
  </si>
  <si>
    <t>ZDD3DC092A</t>
  </si>
  <si>
    <t>Z693DBEDD2</t>
  </si>
  <si>
    <t>Z373DC0B7C</t>
  </si>
  <si>
    <t>ZAA3DCB2C4</t>
  </si>
  <si>
    <t>Z2B3DC1AE1</t>
  </si>
  <si>
    <t>Z813DC4E7E</t>
  </si>
  <si>
    <t xml:space="preserve">Z393DDBA73 </t>
  </si>
  <si>
    <t>Scostamento tra
Importo contratto
e Liquidato</t>
  </si>
  <si>
    <t>RESOCONTO DELLA GESTIONE FINANZIARIA DEI CONTRATTI: inserire importo  complessivo dello scostamento, ove si sia verificato (scostamento positivo o negativo); nel caso non sia ravvisabile alcuno scostamento, l'indicazione sarà pari a 0,00</t>
  </si>
  <si>
    <r>
      <t xml:space="preserve">Contratti di forniture, beni e servizi
Anno 2023
</t>
    </r>
    <r>
      <rPr>
        <sz val="16"/>
        <color theme="1"/>
        <rFont val="Garamond"/>
        <family val="1"/>
      </rPr>
      <t xml:space="preserve">Dati aggiornati al  </t>
    </r>
    <r>
      <rPr>
        <b/>
        <sz val="16"/>
        <rFont val="Garamond"/>
        <family val="1"/>
      </rPr>
      <t>31  DICEMBRE 2023</t>
    </r>
  </si>
  <si>
    <t>Polizza Colpa Lieve Ente</t>
  </si>
  <si>
    <t>Servizi web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</si>
</sst>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[$€-410]\ * #,##0.00_-;\-[$€-410]\ * #,##0.00_-;_-[$€-410]\ * &quot;-&quot;??_-;_-@_-"/>
    <numFmt numFmtId="165" formatCode="dd/mm/yy;@"/>
    <numFmt numFmtId="166" formatCode="&quot;€&quot;\ #,##0.00"/>
    <numFmt numFmtId="167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b/>
      <sz val="10"/>
      <color theme="1"/>
      <name val="Arial"/>
      <family val="2"/>
    </font>
    <font>
      <sz val="9"/>
      <name val="Garamond"/>
      <family val="1"/>
    </font>
    <font>
      <u/>
      <sz val="9"/>
      <color theme="1"/>
      <name val="Garamond"/>
      <family val="1"/>
    </font>
    <font>
      <b/>
      <sz val="16"/>
      <name val="Garamond"/>
      <family val="1"/>
    </font>
    <font>
      <sz val="9"/>
      <color rgb="FFFF0000"/>
      <name val="Garamond"/>
      <family val="1"/>
    </font>
    <font>
      <b/>
      <sz val="10"/>
      <color rgb="FFFF0000"/>
      <name val="Calibri"/>
      <family val="2"/>
      <scheme val="minor"/>
    </font>
    <font>
      <b/>
      <sz val="9"/>
      <color rgb="FF5A2EFA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20" fillId="0" borderId="0" xfId="0" applyNumberFormat="1" applyFont="1" applyFill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49" fontId="26" fillId="0" borderId="5" xfId="0" applyNumberFormat="1" applyFont="1" applyFill="1" applyBorder="1" applyAlignment="1">
      <alignment vertical="center" wrapText="1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0" fillId="0" borderId="0" xfId="0" applyFill="1"/>
    <xf numFmtId="164" fontId="20" fillId="0" borderId="5" xfId="0" applyNumberFormat="1" applyFont="1" applyBorder="1" applyAlignment="1">
      <alignment horizontal="right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0" xfId="0" applyFont="1" applyFill="1"/>
    <xf numFmtId="167" fontId="20" fillId="0" borderId="5" xfId="0" applyNumberFormat="1" applyFont="1" applyFill="1" applyBorder="1"/>
    <xf numFmtId="0" fontId="33" fillId="0" borderId="0" xfId="0" applyFont="1" applyFill="1"/>
    <xf numFmtId="49" fontId="21" fillId="0" borderId="0" xfId="0" applyNumberFormat="1" applyFont="1" applyFill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colors>
    <mruColors>
      <color rgb="FF5A2EFA"/>
      <color rgb="FF00FF00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609102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topLeftCell="F1" zoomScale="105" zoomScaleNormal="105" workbookViewId="0">
      <selection activeCell="A2" sqref="A2:L2"/>
    </sheetView>
  </sheetViews>
  <sheetFormatPr defaultColWidth="33.5546875" defaultRowHeight="14.4" x14ac:dyDescent="0.3"/>
  <cols>
    <col min="1" max="1" width="11.109375" style="8" customWidth="1"/>
    <col min="2" max="2" width="11.6640625" style="7" bestFit="1" customWidth="1"/>
    <col min="3" max="3" width="17.33203125" style="2" bestFit="1" customWidth="1"/>
    <col min="4" max="4" width="32.6640625" style="12" bestFit="1" customWidth="1"/>
    <col min="5" max="5" width="14.88671875" style="24" customWidth="1"/>
    <col min="6" max="6" width="44.5546875" style="9" customWidth="1"/>
    <col min="7" max="7" width="44.33203125" style="3" customWidth="1"/>
    <col min="8" max="8" width="16.33203125" style="10" customWidth="1"/>
    <col min="9" max="9" width="12.33203125" style="11" customWidth="1"/>
    <col min="10" max="10" width="11.6640625" style="11" customWidth="1"/>
    <col min="11" max="11" width="12.88671875" style="6" customWidth="1"/>
    <col min="12" max="12" width="16" style="45" customWidth="1"/>
    <col min="14" max="14" width="11.6640625" style="1" customWidth="1"/>
    <col min="15" max="16384" width="33.5546875" style="1"/>
  </cols>
  <sheetData>
    <row r="1" spans="1:13" ht="38.25" customHeight="1" x14ac:dyDescent="0.3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</row>
    <row r="2" spans="1:13" ht="82.5" customHeight="1" x14ac:dyDescent="0.3">
      <c r="A2" s="53" t="s">
        <v>189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"/>
    </row>
    <row r="3" spans="1:13" s="5" customFormat="1" ht="36" x14ac:dyDescent="0.3">
      <c r="A3" s="14" t="s">
        <v>1</v>
      </c>
      <c r="B3" s="15" t="s">
        <v>4</v>
      </c>
      <c r="C3" s="16" t="s">
        <v>5</v>
      </c>
      <c r="D3" s="16" t="s">
        <v>2</v>
      </c>
      <c r="E3" s="23" t="s">
        <v>3</v>
      </c>
      <c r="F3" s="17" t="s">
        <v>6</v>
      </c>
      <c r="G3" s="16" t="s">
        <v>0</v>
      </c>
      <c r="H3" s="18" t="s">
        <v>7</v>
      </c>
      <c r="I3" s="19" t="s">
        <v>8</v>
      </c>
      <c r="J3" s="19" t="s">
        <v>9</v>
      </c>
      <c r="K3" s="20" t="s">
        <v>10</v>
      </c>
      <c r="L3" s="54" t="s">
        <v>187</v>
      </c>
      <c r="M3" s="4"/>
    </row>
    <row r="4" spans="1:13" s="5" customFormat="1" ht="214.5" customHeight="1" x14ac:dyDescent="0.3">
      <c r="A4" s="32" t="s">
        <v>12</v>
      </c>
      <c r="B4" s="33" t="s">
        <v>13</v>
      </c>
      <c r="C4" s="25" t="s">
        <v>14</v>
      </c>
      <c r="D4" s="21" t="s">
        <v>15</v>
      </c>
      <c r="E4" s="30" t="s">
        <v>11</v>
      </c>
      <c r="F4" s="26" t="s">
        <v>16</v>
      </c>
      <c r="G4" s="26" t="s">
        <v>17</v>
      </c>
      <c r="H4" s="31" t="s">
        <v>18</v>
      </c>
      <c r="I4" s="22" t="s">
        <v>19</v>
      </c>
      <c r="J4" s="19" t="s">
        <v>20</v>
      </c>
      <c r="K4" s="43" t="s">
        <v>21</v>
      </c>
      <c r="L4" s="54" t="s">
        <v>188</v>
      </c>
      <c r="M4" s="4"/>
    </row>
    <row r="5" spans="1:13" s="29" customFormat="1" ht="26.25" customHeight="1" x14ac:dyDescent="0.25">
      <c r="A5" s="17" t="s">
        <v>50</v>
      </c>
      <c r="B5" s="34" t="s">
        <v>23</v>
      </c>
      <c r="C5" s="27" t="s">
        <v>24</v>
      </c>
      <c r="D5" s="27" t="s">
        <v>51</v>
      </c>
      <c r="E5" s="27" t="s">
        <v>11</v>
      </c>
      <c r="F5" s="42" t="s">
        <v>28</v>
      </c>
      <c r="G5" s="35" t="s">
        <v>28</v>
      </c>
      <c r="H5" s="28">
        <f>3100+124</f>
        <v>3224</v>
      </c>
      <c r="I5" s="22">
        <v>44562</v>
      </c>
      <c r="J5" s="22">
        <v>44926</v>
      </c>
      <c r="K5" s="37">
        <f>H5</f>
        <v>3224</v>
      </c>
      <c r="L5" s="50">
        <f>H5-K5</f>
        <v>0</v>
      </c>
      <c r="M5" s="51"/>
    </row>
    <row r="6" spans="1:13" s="29" customFormat="1" ht="24" x14ac:dyDescent="0.25">
      <c r="A6" s="17" t="s">
        <v>91</v>
      </c>
      <c r="B6" s="34" t="s">
        <v>23</v>
      </c>
      <c r="C6" s="36" t="s">
        <v>24</v>
      </c>
      <c r="D6" s="27" t="s">
        <v>101</v>
      </c>
      <c r="E6" s="27" t="s">
        <v>11</v>
      </c>
      <c r="F6" s="35" t="s">
        <v>30</v>
      </c>
      <c r="G6" s="35" t="s">
        <v>30</v>
      </c>
      <c r="H6" s="28">
        <v>800</v>
      </c>
      <c r="I6" s="22">
        <v>44197</v>
      </c>
      <c r="J6" s="22">
        <v>44926</v>
      </c>
      <c r="K6" s="37">
        <f>26+53.3+10.4+55.9+76.7+18.2</f>
        <v>240.5</v>
      </c>
      <c r="L6" s="50">
        <f>H6-K6</f>
        <v>559.5</v>
      </c>
      <c r="M6" s="51"/>
    </row>
    <row r="7" spans="1:13" s="29" customFormat="1" ht="24" x14ac:dyDescent="0.25">
      <c r="A7" s="17" t="s">
        <v>49</v>
      </c>
      <c r="B7" s="34" t="s">
        <v>23</v>
      </c>
      <c r="C7" s="36" t="s">
        <v>24</v>
      </c>
      <c r="D7" s="27" t="s">
        <v>47</v>
      </c>
      <c r="E7" s="27" t="s">
        <v>11</v>
      </c>
      <c r="F7" s="35" t="s">
        <v>30</v>
      </c>
      <c r="G7" s="35" t="s">
        <v>30</v>
      </c>
      <c r="H7" s="28">
        <f>480*3</f>
        <v>1440</v>
      </c>
      <c r="I7" s="22">
        <v>44562</v>
      </c>
      <c r="J7" s="22">
        <v>45657</v>
      </c>
      <c r="K7" s="37">
        <f>H7/3*2</f>
        <v>960</v>
      </c>
      <c r="L7" s="50">
        <f t="shared" ref="L7:L70" si="0">H7-K7</f>
        <v>480</v>
      </c>
      <c r="M7" s="44"/>
    </row>
    <row r="8" spans="1:13" s="29" customFormat="1" ht="26.25" customHeight="1" x14ac:dyDescent="0.25">
      <c r="A8" s="17" t="s">
        <v>49</v>
      </c>
      <c r="B8" s="34" t="s">
        <v>23</v>
      </c>
      <c r="C8" s="36" t="s">
        <v>24</v>
      </c>
      <c r="D8" s="27" t="s">
        <v>48</v>
      </c>
      <c r="E8" s="27" t="s">
        <v>11</v>
      </c>
      <c r="F8" s="35" t="s">
        <v>30</v>
      </c>
      <c r="G8" s="35" t="s">
        <v>30</v>
      </c>
      <c r="H8" s="28">
        <v>1000</v>
      </c>
      <c r="I8" s="22">
        <v>44743</v>
      </c>
      <c r="J8" s="22">
        <v>45657</v>
      </c>
      <c r="K8" s="37">
        <f>148.2+175.5+132.6</f>
        <v>456.29999999999995</v>
      </c>
      <c r="L8" s="50">
        <f t="shared" si="0"/>
        <v>543.70000000000005</v>
      </c>
      <c r="M8" s="44"/>
    </row>
    <row r="9" spans="1:13" s="29" customFormat="1" ht="24" x14ac:dyDescent="0.3">
      <c r="A9" s="17" t="s">
        <v>49</v>
      </c>
      <c r="B9" s="34" t="s">
        <v>23</v>
      </c>
      <c r="C9" s="36" t="s">
        <v>24</v>
      </c>
      <c r="D9" s="27" t="s">
        <v>31</v>
      </c>
      <c r="E9" s="27" t="s">
        <v>11</v>
      </c>
      <c r="F9" s="35" t="s">
        <v>30</v>
      </c>
      <c r="G9" s="35" t="s">
        <v>30</v>
      </c>
      <c r="H9" s="28">
        <f>555*3</f>
        <v>1665</v>
      </c>
      <c r="I9" s="22">
        <v>44562</v>
      </c>
      <c r="J9" s="22">
        <v>45657</v>
      </c>
      <c r="K9" s="37">
        <f>H9/3*2</f>
        <v>1110</v>
      </c>
      <c r="L9" s="50">
        <f t="shared" si="0"/>
        <v>555</v>
      </c>
      <c r="M9" s="49"/>
    </row>
    <row r="10" spans="1:13" s="29" customFormat="1" ht="47.25" customHeight="1" x14ac:dyDescent="0.3">
      <c r="A10" s="17" t="s">
        <v>49</v>
      </c>
      <c r="B10" s="34" t="s">
        <v>23</v>
      </c>
      <c r="C10" s="36" t="s">
        <v>24</v>
      </c>
      <c r="D10" s="27" t="s">
        <v>32</v>
      </c>
      <c r="E10" s="27" t="s">
        <v>11</v>
      </c>
      <c r="F10" s="35" t="s">
        <v>30</v>
      </c>
      <c r="G10" s="35" t="s">
        <v>30</v>
      </c>
      <c r="H10" s="28">
        <f>335*3</f>
        <v>1005</v>
      </c>
      <c r="I10" s="22">
        <v>44562</v>
      </c>
      <c r="J10" s="22">
        <v>45657</v>
      </c>
      <c r="K10" s="37">
        <f>H10/3*2</f>
        <v>670</v>
      </c>
      <c r="L10" s="50">
        <f t="shared" si="0"/>
        <v>335</v>
      </c>
      <c r="M10" s="49"/>
    </row>
    <row r="11" spans="1:13" s="29" customFormat="1" ht="24" x14ac:dyDescent="0.3">
      <c r="A11" s="17" t="s">
        <v>49</v>
      </c>
      <c r="B11" s="34" t="s">
        <v>23</v>
      </c>
      <c r="C11" s="36" t="s">
        <v>24</v>
      </c>
      <c r="D11" s="27" t="s">
        <v>33</v>
      </c>
      <c r="E11" s="27" t="s">
        <v>11</v>
      </c>
      <c r="F11" s="35" t="s">
        <v>30</v>
      </c>
      <c r="G11" s="35" t="s">
        <v>30</v>
      </c>
      <c r="H11" s="28">
        <f>110*3</f>
        <v>330</v>
      </c>
      <c r="I11" s="22">
        <v>44562</v>
      </c>
      <c r="J11" s="22">
        <v>45657</v>
      </c>
      <c r="K11" s="37">
        <f>H11/3*2</f>
        <v>220</v>
      </c>
      <c r="L11" s="50">
        <f t="shared" si="0"/>
        <v>110</v>
      </c>
      <c r="M11" s="49"/>
    </row>
    <row r="12" spans="1:13" s="29" customFormat="1" ht="36" x14ac:dyDescent="0.3">
      <c r="A12" s="17" t="s">
        <v>49</v>
      </c>
      <c r="B12" s="34" t="s">
        <v>23</v>
      </c>
      <c r="C12" s="36" t="s">
        <v>24</v>
      </c>
      <c r="D12" s="27" t="s">
        <v>34</v>
      </c>
      <c r="E12" s="27" t="s">
        <v>11</v>
      </c>
      <c r="F12" s="35" t="s">
        <v>30</v>
      </c>
      <c r="G12" s="35" t="s">
        <v>30</v>
      </c>
      <c r="H12" s="28">
        <f>265*3</f>
        <v>795</v>
      </c>
      <c r="I12" s="22">
        <v>44562</v>
      </c>
      <c r="J12" s="22">
        <v>45657</v>
      </c>
      <c r="K12" s="37">
        <f>H12/3*2</f>
        <v>530</v>
      </c>
      <c r="L12" s="50">
        <f t="shared" si="0"/>
        <v>265</v>
      </c>
      <c r="M12" s="49"/>
    </row>
    <row r="13" spans="1:13" s="13" customFormat="1" ht="24" x14ac:dyDescent="0.25">
      <c r="A13" s="17" t="s">
        <v>52</v>
      </c>
      <c r="B13" s="34" t="s">
        <v>23</v>
      </c>
      <c r="C13" s="27" t="s">
        <v>24</v>
      </c>
      <c r="D13" s="27" t="s">
        <v>35</v>
      </c>
      <c r="E13" s="27" t="s">
        <v>11</v>
      </c>
      <c r="F13" s="35" t="s">
        <v>36</v>
      </c>
      <c r="G13" s="35" t="s">
        <v>36</v>
      </c>
      <c r="H13" s="28">
        <f>250*12</f>
        <v>3000</v>
      </c>
      <c r="I13" s="22">
        <v>44562</v>
      </c>
      <c r="J13" s="22">
        <v>44926</v>
      </c>
      <c r="K13" s="37">
        <f>160+220+220+220+220+220+220+220+300+320+320+220</f>
        <v>2860</v>
      </c>
      <c r="L13" s="50">
        <f t="shared" si="0"/>
        <v>140</v>
      </c>
      <c r="M13" s="51"/>
    </row>
    <row r="14" spans="1:13" s="39" customFormat="1" ht="27.75" customHeight="1" x14ac:dyDescent="0.25">
      <c r="A14" s="17" t="s">
        <v>58</v>
      </c>
      <c r="B14" s="40" t="s">
        <v>23</v>
      </c>
      <c r="C14" s="34" t="s">
        <v>24</v>
      </c>
      <c r="D14" s="27" t="s">
        <v>46</v>
      </c>
      <c r="E14" s="41" t="s">
        <v>11</v>
      </c>
      <c r="F14" s="35" t="s">
        <v>59</v>
      </c>
      <c r="G14" s="35" t="s">
        <v>59</v>
      </c>
      <c r="H14" s="28">
        <f>5450*6</f>
        <v>32700</v>
      </c>
      <c r="I14" s="22">
        <v>44562</v>
      </c>
      <c r="J14" s="22">
        <v>44926</v>
      </c>
      <c r="K14" s="37">
        <f>5450*6</f>
        <v>32700</v>
      </c>
      <c r="L14" s="50">
        <f t="shared" si="0"/>
        <v>0</v>
      </c>
      <c r="M14" s="51"/>
    </row>
    <row r="15" spans="1:13" s="29" customFormat="1" ht="24" x14ac:dyDescent="0.3">
      <c r="A15" s="17" t="s">
        <v>53</v>
      </c>
      <c r="B15" s="34" t="s">
        <v>23</v>
      </c>
      <c r="C15" s="27" t="s">
        <v>24</v>
      </c>
      <c r="D15" s="27" t="s">
        <v>54</v>
      </c>
      <c r="E15" s="27" t="s">
        <v>11</v>
      </c>
      <c r="F15" s="35" t="s">
        <v>29</v>
      </c>
      <c r="G15" s="35" t="s">
        <v>29</v>
      </c>
      <c r="H15" s="28">
        <f>(7000+280)*4</f>
        <v>29120</v>
      </c>
      <c r="I15" s="22">
        <v>44562</v>
      </c>
      <c r="J15" s="22">
        <v>46022</v>
      </c>
      <c r="K15" s="37">
        <f>(1166.67+46.67)*6+(1166.67+46.67)*6</f>
        <v>14560.080000000002</v>
      </c>
      <c r="L15" s="50">
        <f t="shared" si="0"/>
        <v>14559.919999999998</v>
      </c>
      <c r="M15" s="49"/>
    </row>
    <row r="16" spans="1:13" s="13" customFormat="1" ht="24" x14ac:dyDescent="0.25">
      <c r="A16" s="17" t="s">
        <v>57</v>
      </c>
      <c r="B16" s="34" t="s">
        <v>23</v>
      </c>
      <c r="C16" s="27" t="s">
        <v>24</v>
      </c>
      <c r="D16" s="27" t="s">
        <v>43</v>
      </c>
      <c r="E16" s="27" t="s">
        <v>11</v>
      </c>
      <c r="F16" s="35" t="s">
        <v>39</v>
      </c>
      <c r="G16" s="35" t="s">
        <v>39</v>
      </c>
      <c r="H16" s="28">
        <v>800</v>
      </c>
      <c r="I16" s="22">
        <v>44562</v>
      </c>
      <c r="J16" s="22">
        <v>44926</v>
      </c>
      <c r="K16" s="37">
        <f>51.73+47.6+73.2+9+83.22+73.6+60.48+51.94+14.29+77.16+58.71+52.76+52.84</f>
        <v>706.53000000000009</v>
      </c>
      <c r="L16" s="50">
        <f t="shared" si="0"/>
        <v>93.469999999999914</v>
      </c>
      <c r="M16" s="51"/>
    </row>
    <row r="17" spans="1:13" s="29" customFormat="1" ht="24" x14ac:dyDescent="0.25">
      <c r="A17" s="17" t="s">
        <v>63</v>
      </c>
      <c r="B17" s="34" t="s">
        <v>23</v>
      </c>
      <c r="C17" s="27" t="s">
        <v>24</v>
      </c>
      <c r="D17" s="27" t="s">
        <v>64</v>
      </c>
      <c r="E17" s="27" t="s">
        <v>11</v>
      </c>
      <c r="F17" s="35" t="s">
        <v>41</v>
      </c>
      <c r="G17" s="35" t="s">
        <v>41</v>
      </c>
      <c r="H17" s="28">
        <v>2000</v>
      </c>
      <c r="I17" s="22">
        <v>44562</v>
      </c>
      <c r="J17" s="22">
        <v>44926</v>
      </c>
      <c r="K17" s="37">
        <f>1365+54.6</f>
        <v>1419.6</v>
      </c>
      <c r="L17" s="50">
        <f t="shared" si="0"/>
        <v>580.40000000000009</v>
      </c>
      <c r="M17" s="51"/>
    </row>
    <row r="18" spans="1:13" s="39" customFormat="1" ht="24" x14ac:dyDescent="0.25">
      <c r="A18" s="17" t="s">
        <v>61</v>
      </c>
      <c r="B18" s="34" t="s">
        <v>23</v>
      </c>
      <c r="C18" s="27" t="s">
        <v>24</v>
      </c>
      <c r="D18" s="27" t="s">
        <v>62</v>
      </c>
      <c r="E18" s="27" t="s">
        <v>11</v>
      </c>
      <c r="F18" s="35" t="s">
        <v>60</v>
      </c>
      <c r="G18" s="35" t="s">
        <v>60</v>
      </c>
      <c r="H18" s="28">
        <v>400</v>
      </c>
      <c r="I18" s="22">
        <v>44562</v>
      </c>
      <c r="J18" s="22">
        <v>44926</v>
      </c>
      <c r="K18" s="37">
        <f>88.2+29.4+14.7+58.8+27.7+18.5+14.7</f>
        <v>251.99999999999994</v>
      </c>
      <c r="L18" s="50">
        <f t="shared" si="0"/>
        <v>148.00000000000006</v>
      </c>
      <c r="M18" s="51"/>
    </row>
    <row r="19" spans="1:13" s="29" customFormat="1" ht="24" x14ac:dyDescent="0.25">
      <c r="A19" s="17" t="s">
        <v>65</v>
      </c>
      <c r="B19" s="34" t="s">
        <v>23</v>
      </c>
      <c r="C19" s="27" t="s">
        <v>24</v>
      </c>
      <c r="D19" s="27" t="s">
        <v>25</v>
      </c>
      <c r="E19" s="27" t="s">
        <v>11</v>
      </c>
      <c r="F19" s="35" t="s">
        <v>27</v>
      </c>
      <c r="G19" s="35" t="s">
        <v>27</v>
      </c>
      <c r="H19" s="28">
        <v>1484</v>
      </c>
      <c r="I19" s="22">
        <v>44607</v>
      </c>
      <c r="J19" s="22">
        <v>44972</v>
      </c>
      <c r="K19" s="28">
        <f t="shared" ref="K19" si="1">H19</f>
        <v>1484</v>
      </c>
      <c r="L19" s="50">
        <f t="shared" si="0"/>
        <v>0</v>
      </c>
      <c r="M19" s="51"/>
    </row>
    <row r="20" spans="1:13" s="29" customFormat="1" ht="24" x14ac:dyDescent="0.25">
      <c r="A20" s="17" t="s">
        <v>66</v>
      </c>
      <c r="B20" s="34" t="s">
        <v>23</v>
      </c>
      <c r="C20" s="27" t="s">
        <v>24</v>
      </c>
      <c r="D20" s="27" t="s">
        <v>67</v>
      </c>
      <c r="E20" s="27" t="s">
        <v>11</v>
      </c>
      <c r="F20" s="35" t="s">
        <v>26</v>
      </c>
      <c r="G20" s="35" t="s">
        <v>26</v>
      </c>
      <c r="H20" s="28">
        <f>75*12</f>
        <v>900</v>
      </c>
      <c r="I20" s="22">
        <v>44562</v>
      </c>
      <c r="J20" s="22">
        <v>44926</v>
      </c>
      <c r="K20" s="37">
        <f>75*12</f>
        <v>900</v>
      </c>
      <c r="L20" s="50">
        <f t="shared" si="0"/>
        <v>0</v>
      </c>
      <c r="M20" s="51"/>
    </row>
    <row r="21" spans="1:13" s="29" customFormat="1" ht="24" x14ac:dyDescent="0.25">
      <c r="A21" s="17" t="s">
        <v>68</v>
      </c>
      <c r="B21" s="34" t="s">
        <v>23</v>
      </c>
      <c r="C21" s="27" t="s">
        <v>24</v>
      </c>
      <c r="D21" s="27" t="s">
        <v>44</v>
      </c>
      <c r="E21" s="27" t="s">
        <v>11</v>
      </c>
      <c r="F21" s="35" t="s">
        <v>26</v>
      </c>
      <c r="G21" s="35" t="s">
        <v>26</v>
      </c>
      <c r="H21" s="28">
        <v>6700</v>
      </c>
      <c r="I21" s="22">
        <v>44562</v>
      </c>
      <c r="J21" s="22">
        <v>44926</v>
      </c>
      <c r="K21" s="37">
        <f>(504.2*12)+66.67+191.67+82.5</f>
        <v>6391.24</v>
      </c>
      <c r="L21" s="50">
        <f t="shared" si="0"/>
        <v>308.76000000000022</v>
      </c>
      <c r="M21" s="51"/>
    </row>
    <row r="22" spans="1:13" s="29" customFormat="1" ht="24" x14ac:dyDescent="0.25">
      <c r="A22" s="17" t="s">
        <v>69</v>
      </c>
      <c r="B22" s="34" t="s">
        <v>23</v>
      </c>
      <c r="C22" s="27" t="s">
        <v>24</v>
      </c>
      <c r="D22" s="27" t="s">
        <v>71</v>
      </c>
      <c r="E22" s="27" t="s">
        <v>11</v>
      </c>
      <c r="F22" s="35" t="s">
        <v>70</v>
      </c>
      <c r="G22" s="35" t="s">
        <v>70</v>
      </c>
      <c r="H22" s="28">
        <v>370</v>
      </c>
      <c r="I22" s="22">
        <v>44621</v>
      </c>
      <c r="J22" s="22">
        <v>44985</v>
      </c>
      <c r="K22" s="37">
        <f>118+82+80</f>
        <v>280</v>
      </c>
      <c r="L22" s="50">
        <f t="shared" si="0"/>
        <v>90</v>
      </c>
      <c r="M22" s="51"/>
    </row>
    <row r="23" spans="1:13" s="29" customFormat="1" ht="24" x14ac:dyDescent="0.25">
      <c r="A23" s="17" t="s">
        <v>74</v>
      </c>
      <c r="B23" s="34" t="s">
        <v>23</v>
      </c>
      <c r="C23" s="27" t="s">
        <v>24</v>
      </c>
      <c r="D23" s="27" t="s">
        <v>75</v>
      </c>
      <c r="E23" s="27" t="s">
        <v>11</v>
      </c>
      <c r="F23" s="35" t="s">
        <v>76</v>
      </c>
      <c r="G23" s="35" t="s">
        <v>76</v>
      </c>
      <c r="H23" s="28">
        <v>2000</v>
      </c>
      <c r="I23" s="22">
        <v>44610</v>
      </c>
      <c r="J23" s="22">
        <v>44926</v>
      </c>
      <c r="K23" s="37">
        <f>224.55+8.98+184.74+27.71+8.5</f>
        <v>454.47999999999996</v>
      </c>
      <c r="L23" s="50">
        <f t="shared" si="0"/>
        <v>1545.52</v>
      </c>
      <c r="M23" s="51"/>
    </row>
    <row r="24" spans="1:13" s="29" customFormat="1" ht="24" x14ac:dyDescent="0.3">
      <c r="A24" s="17" t="s">
        <v>73</v>
      </c>
      <c r="B24" s="40" t="s">
        <v>23</v>
      </c>
      <c r="C24" s="34" t="s">
        <v>24</v>
      </c>
      <c r="D24" s="27" t="s">
        <v>72</v>
      </c>
      <c r="E24" s="41" t="s">
        <v>11</v>
      </c>
      <c r="F24" s="42" t="s">
        <v>37</v>
      </c>
      <c r="G24" s="42" t="s">
        <v>37</v>
      </c>
      <c r="H24" s="28">
        <v>2600</v>
      </c>
      <c r="I24" s="22">
        <v>44652</v>
      </c>
      <c r="J24" s="22">
        <v>46173</v>
      </c>
      <c r="K24" s="37">
        <f>240+20.96+89.8+94.06+95.8+95.8+95.8+95.8+95.8+76.34+40</f>
        <v>1040.1599999999999</v>
      </c>
      <c r="L24" s="50">
        <f t="shared" si="0"/>
        <v>1559.8400000000001</v>
      </c>
      <c r="M24" s="49"/>
    </row>
    <row r="25" spans="1:13" s="29" customFormat="1" ht="24" x14ac:dyDescent="0.25">
      <c r="A25" s="17" t="s">
        <v>77</v>
      </c>
      <c r="B25" s="40" t="s">
        <v>23</v>
      </c>
      <c r="C25" s="34" t="s">
        <v>24</v>
      </c>
      <c r="D25" s="27" t="s">
        <v>78</v>
      </c>
      <c r="E25" s="41" t="s">
        <v>11</v>
      </c>
      <c r="F25" s="42" t="s">
        <v>79</v>
      </c>
      <c r="G25" s="42" t="s">
        <v>79</v>
      </c>
      <c r="H25" s="28">
        <v>104.58</v>
      </c>
      <c r="I25" s="22">
        <v>44720</v>
      </c>
      <c r="J25" s="22">
        <v>44926</v>
      </c>
      <c r="K25" s="37">
        <f>39.69+64.89</f>
        <v>104.58</v>
      </c>
      <c r="L25" s="50">
        <f t="shared" si="0"/>
        <v>0</v>
      </c>
      <c r="M25" s="51"/>
    </row>
    <row r="26" spans="1:13" s="29" customFormat="1" ht="24" x14ac:dyDescent="0.25">
      <c r="A26" s="17" t="s">
        <v>93</v>
      </c>
      <c r="B26" s="34" t="s">
        <v>23</v>
      </c>
      <c r="C26" s="27" t="s">
        <v>24</v>
      </c>
      <c r="D26" s="27" t="s">
        <v>92</v>
      </c>
      <c r="E26" s="27" t="s">
        <v>11</v>
      </c>
      <c r="F26" s="35" t="s">
        <v>94</v>
      </c>
      <c r="G26" s="35" t="s">
        <v>94</v>
      </c>
      <c r="H26" s="28">
        <v>80</v>
      </c>
      <c r="I26" s="22">
        <v>44735</v>
      </c>
      <c r="J26" s="22">
        <v>44773</v>
      </c>
      <c r="K26" s="37">
        <v>80</v>
      </c>
      <c r="L26" s="50">
        <f t="shared" si="0"/>
        <v>0</v>
      </c>
      <c r="M26" s="51"/>
    </row>
    <row r="27" spans="1:13" s="29" customFormat="1" ht="24" x14ac:dyDescent="0.25">
      <c r="A27" s="17" t="s">
        <v>80</v>
      </c>
      <c r="B27" s="34" t="s">
        <v>23</v>
      </c>
      <c r="C27" s="27" t="s">
        <v>24</v>
      </c>
      <c r="D27" s="27" t="s">
        <v>95</v>
      </c>
      <c r="E27" s="27" t="s">
        <v>11</v>
      </c>
      <c r="F27" s="35" t="s">
        <v>27</v>
      </c>
      <c r="G27" s="35" t="s">
        <v>27</v>
      </c>
      <c r="H27" s="28">
        <v>150</v>
      </c>
      <c r="I27" s="22">
        <v>44819</v>
      </c>
      <c r="J27" s="22">
        <v>44826</v>
      </c>
      <c r="K27" s="28">
        <v>150</v>
      </c>
      <c r="L27" s="50">
        <f t="shared" si="0"/>
        <v>0</v>
      </c>
      <c r="M27" s="51"/>
    </row>
    <row r="28" spans="1:13" s="29" customFormat="1" ht="24" x14ac:dyDescent="0.25">
      <c r="A28" s="17" t="s">
        <v>81</v>
      </c>
      <c r="B28" s="34" t="s">
        <v>23</v>
      </c>
      <c r="C28" s="27" t="s">
        <v>24</v>
      </c>
      <c r="D28" s="27" t="s">
        <v>82</v>
      </c>
      <c r="E28" s="27" t="s">
        <v>11</v>
      </c>
      <c r="F28" s="35" t="s">
        <v>40</v>
      </c>
      <c r="G28" s="35" t="s">
        <v>40</v>
      </c>
      <c r="H28" s="28">
        <v>900</v>
      </c>
      <c r="I28" s="22">
        <v>44807</v>
      </c>
      <c r="J28" s="22">
        <v>45172</v>
      </c>
      <c r="K28" s="37">
        <f>H28</f>
        <v>900</v>
      </c>
      <c r="L28" s="50">
        <f t="shared" si="0"/>
        <v>0</v>
      </c>
      <c r="M28" s="51"/>
    </row>
    <row r="29" spans="1:13" s="29" customFormat="1" ht="24" x14ac:dyDescent="0.25">
      <c r="A29" s="17" t="s">
        <v>87</v>
      </c>
      <c r="B29" s="34" t="s">
        <v>23</v>
      </c>
      <c r="C29" s="27" t="s">
        <v>24</v>
      </c>
      <c r="D29" s="27" t="s">
        <v>88</v>
      </c>
      <c r="E29" s="27" t="s">
        <v>11</v>
      </c>
      <c r="F29" s="35" t="s">
        <v>40</v>
      </c>
      <c r="G29" s="35" t="s">
        <v>40</v>
      </c>
      <c r="H29" s="28">
        <v>1500</v>
      </c>
      <c r="I29" s="22">
        <v>44834</v>
      </c>
      <c r="J29" s="22">
        <v>45199</v>
      </c>
      <c r="K29" s="28">
        <v>1500</v>
      </c>
      <c r="L29" s="50">
        <f t="shared" si="0"/>
        <v>0</v>
      </c>
      <c r="M29" s="51"/>
    </row>
    <row r="30" spans="1:13" s="29" customFormat="1" ht="24" x14ac:dyDescent="0.25">
      <c r="A30" s="17" t="s">
        <v>89</v>
      </c>
      <c r="B30" s="34" t="s">
        <v>23</v>
      </c>
      <c r="C30" s="27" t="s">
        <v>24</v>
      </c>
      <c r="D30" s="27" t="s">
        <v>90</v>
      </c>
      <c r="E30" s="27" t="s">
        <v>11</v>
      </c>
      <c r="F30" s="35" t="s">
        <v>40</v>
      </c>
      <c r="G30" s="35" t="s">
        <v>40</v>
      </c>
      <c r="H30" s="28">
        <v>292</v>
      </c>
      <c r="I30" s="22">
        <v>44834</v>
      </c>
      <c r="J30" s="22">
        <v>45199</v>
      </c>
      <c r="K30" s="28">
        <v>292</v>
      </c>
      <c r="L30" s="50">
        <f t="shared" si="0"/>
        <v>0</v>
      </c>
      <c r="M30" s="51"/>
    </row>
    <row r="31" spans="1:13" s="39" customFormat="1" ht="24" x14ac:dyDescent="0.25">
      <c r="A31" s="17" t="s">
        <v>96</v>
      </c>
      <c r="B31" s="34" t="s">
        <v>23</v>
      </c>
      <c r="C31" s="27" t="s">
        <v>24</v>
      </c>
      <c r="D31" s="27" t="s">
        <v>98</v>
      </c>
      <c r="E31" s="27" t="s">
        <v>11</v>
      </c>
      <c r="F31" s="35" t="s">
        <v>97</v>
      </c>
      <c r="G31" s="35" t="s">
        <v>97</v>
      </c>
      <c r="H31" s="28">
        <v>17876</v>
      </c>
      <c r="I31" s="22">
        <v>44562</v>
      </c>
      <c r="J31" s="22">
        <v>44926</v>
      </c>
      <c r="K31" s="37">
        <v>17549</v>
      </c>
      <c r="L31" s="50">
        <f t="shared" si="0"/>
        <v>327</v>
      </c>
      <c r="M31" s="51"/>
    </row>
    <row r="32" spans="1:13" s="13" customFormat="1" ht="64.5" customHeight="1" x14ac:dyDescent="0.3">
      <c r="A32" s="17" t="s">
        <v>102</v>
      </c>
      <c r="B32" s="34" t="s">
        <v>23</v>
      </c>
      <c r="C32" s="36" t="s">
        <v>24</v>
      </c>
      <c r="D32" s="27" t="s">
        <v>103</v>
      </c>
      <c r="E32" s="27" t="s">
        <v>11</v>
      </c>
      <c r="F32" s="35" t="s">
        <v>30</v>
      </c>
      <c r="G32" s="35" t="s">
        <v>30</v>
      </c>
      <c r="H32" s="28">
        <v>4500</v>
      </c>
      <c r="I32" s="22">
        <v>44927</v>
      </c>
      <c r="J32" s="22">
        <v>45657</v>
      </c>
      <c r="K32" s="37">
        <f>1145+32.5+59.8</f>
        <v>1237.3</v>
      </c>
      <c r="L32" s="50">
        <f t="shared" si="0"/>
        <v>3262.7</v>
      </c>
      <c r="M32" s="49"/>
    </row>
    <row r="33" spans="1:13" s="5" customFormat="1" ht="27.75" customHeight="1" x14ac:dyDescent="0.3">
      <c r="A33" s="17" t="s">
        <v>115</v>
      </c>
      <c r="B33" s="33" t="s">
        <v>23</v>
      </c>
      <c r="C33" s="25" t="s">
        <v>24</v>
      </c>
      <c r="D33" s="27" t="s">
        <v>46</v>
      </c>
      <c r="E33" s="30" t="s">
        <v>11</v>
      </c>
      <c r="F33" s="35" t="s">
        <v>59</v>
      </c>
      <c r="G33" s="35" t="s">
        <v>59</v>
      </c>
      <c r="H33" s="28">
        <f>5450*6</f>
        <v>32700</v>
      </c>
      <c r="I33" s="22">
        <v>44927</v>
      </c>
      <c r="J33" s="19">
        <v>45291</v>
      </c>
      <c r="K33" s="37">
        <f>5450*5</f>
        <v>27250</v>
      </c>
      <c r="L33" s="50">
        <f t="shared" si="0"/>
        <v>5450</v>
      </c>
      <c r="M33" s="49"/>
    </row>
    <row r="34" spans="1:13" s="13" customFormat="1" ht="24" x14ac:dyDescent="0.3">
      <c r="A34" s="17" t="s">
        <v>99</v>
      </c>
      <c r="B34" s="34" t="s">
        <v>23</v>
      </c>
      <c r="C34" s="27" t="s">
        <v>24</v>
      </c>
      <c r="D34" s="27" t="s">
        <v>35</v>
      </c>
      <c r="E34" s="27" t="s">
        <v>11</v>
      </c>
      <c r="F34" s="35" t="s">
        <v>100</v>
      </c>
      <c r="G34" s="35" t="s">
        <v>100</v>
      </c>
      <c r="H34" s="28">
        <v>3200</v>
      </c>
      <c r="I34" s="22">
        <v>44927</v>
      </c>
      <c r="J34" s="22">
        <v>45291</v>
      </c>
      <c r="K34" s="37">
        <v>1044</v>
      </c>
      <c r="L34" s="50">
        <f t="shared" si="0"/>
        <v>2156</v>
      </c>
      <c r="M34" s="49"/>
    </row>
    <row r="35" spans="1:13" s="29" customFormat="1" ht="24" x14ac:dyDescent="0.3">
      <c r="A35" s="17" t="s">
        <v>105</v>
      </c>
      <c r="B35" s="34" t="s">
        <v>23</v>
      </c>
      <c r="C35" s="27" t="s">
        <v>24</v>
      </c>
      <c r="D35" s="27" t="s">
        <v>104</v>
      </c>
      <c r="E35" s="27" t="s">
        <v>11</v>
      </c>
      <c r="F35" s="35" t="s">
        <v>76</v>
      </c>
      <c r="G35" s="35" t="s">
        <v>76</v>
      </c>
      <c r="H35" s="28">
        <v>2000</v>
      </c>
      <c r="I35" s="22">
        <v>44927</v>
      </c>
      <c r="J35" s="22">
        <v>45291</v>
      </c>
      <c r="K35" s="37">
        <v>0</v>
      </c>
      <c r="L35" s="50">
        <f t="shared" si="0"/>
        <v>2000</v>
      </c>
      <c r="M35" s="49"/>
    </row>
    <row r="36" spans="1:13" s="13" customFormat="1" ht="24" x14ac:dyDescent="0.25">
      <c r="A36" s="17" t="s">
        <v>106</v>
      </c>
      <c r="B36" s="25" t="s">
        <v>23</v>
      </c>
      <c r="C36" s="38" t="s">
        <v>24</v>
      </c>
      <c r="D36" s="38" t="s">
        <v>108</v>
      </c>
      <c r="E36" s="38" t="s">
        <v>11</v>
      </c>
      <c r="F36" s="35" t="s">
        <v>107</v>
      </c>
      <c r="G36" s="35" t="s">
        <v>107</v>
      </c>
      <c r="H36" s="28">
        <v>516</v>
      </c>
      <c r="I36" s="19">
        <v>44927</v>
      </c>
      <c r="J36" s="19">
        <v>45291</v>
      </c>
      <c r="K36" s="37">
        <v>516</v>
      </c>
      <c r="L36" s="50">
        <f t="shared" si="0"/>
        <v>0</v>
      </c>
      <c r="M36" s="51"/>
    </row>
    <row r="37" spans="1:13" s="29" customFormat="1" ht="24" x14ac:dyDescent="0.3">
      <c r="A37" s="17" t="s">
        <v>110</v>
      </c>
      <c r="B37" s="34" t="s">
        <v>23</v>
      </c>
      <c r="C37" s="27" t="s">
        <v>24</v>
      </c>
      <c r="D37" s="27" t="s">
        <v>67</v>
      </c>
      <c r="E37" s="27" t="s">
        <v>11</v>
      </c>
      <c r="F37" s="35" t="s">
        <v>109</v>
      </c>
      <c r="G37" s="35" t="s">
        <v>109</v>
      </c>
      <c r="H37" s="28">
        <v>3600</v>
      </c>
      <c r="I37" s="22">
        <v>44927</v>
      </c>
      <c r="J37" s="22">
        <v>46387</v>
      </c>
      <c r="K37" s="37">
        <f>75*11</f>
        <v>825</v>
      </c>
      <c r="L37" s="50">
        <f t="shared" si="0"/>
        <v>2775</v>
      </c>
      <c r="M37" s="49"/>
    </row>
    <row r="38" spans="1:13" s="13" customFormat="1" ht="24" x14ac:dyDescent="0.3">
      <c r="A38" s="17" t="s">
        <v>111</v>
      </c>
      <c r="B38" s="34" t="s">
        <v>23</v>
      </c>
      <c r="C38" s="27" t="s">
        <v>24</v>
      </c>
      <c r="D38" s="27" t="s">
        <v>44</v>
      </c>
      <c r="E38" s="27" t="s">
        <v>11</v>
      </c>
      <c r="F38" s="35" t="s">
        <v>109</v>
      </c>
      <c r="G38" s="35" t="s">
        <v>109</v>
      </c>
      <c r="H38" s="28">
        <v>25500</v>
      </c>
      <c r="I38" s="22">
        <v>44927</v>
      </c>
      <c r="J38" s="22">
        <v>46387</v>
      </c>
      <c r="K38" s="37">
        <f>521.1*11</f>
        <v>5732.1</v>
      </c>
      <c r="L38" s="50">
        <f t="shared" si="0"/>
        <v>19767.900000000001</v>
      </c>
      <c r="M38" s="49"/>
    </row>
    <row r="39" spans="1:13" s="29" customFormat="1" ht="24" x14ac:dyDescent="0.3">
      <c r="A39" s="17" t="s">
        <v>112</v>
      </c>
      <c r="B39" s="34" t="s">
        <v>23</v>
      </c>
      <c r="C39" s="27" t="s">
        <v>24</v>
      </c>
      <c r="D39" s="27" t="s">
        <v>43</v>
      </c>
      <c r="E39" s="27" t="s">
        <v>11</v>
      </c>
      <c r="F39" s="35" t="s">
        <v>39</v>
      </c>
      <c r="G39" s="35" t="s">
        <v>39</v>
      </c>
      <c r="H39" s="28">
        <v>950</v>
      </c>
      <c r="I39" s="22">
        <v>44927</v>
      </c>
      <c r="J39" s="22">
        <v>45291</v>
      </c>
      <c r="K39" s="37">
        <f>46.71+57.51+50.7+37.55+75.16+49.24+63.44+30.53+51.55+56.54+48.46</f>
        <v>567.3900000000001</v>
      </c>
      <c r="L39" s="50">
        <f t="shared" si="0"/>
        <v>382.6099999999999</v>
      </c>
      <c r="M39" s="49"/>
    </row>
    <row r="40" spans="1:13" s="39" customFormat="1" ht="24" x14ac:dyDescent="0.3">
      <c r="A40" s="17" t="s">
        <v>113</v>
      </c>
      <c r="B40" s="34" t="s">
        <v>23</v>
      </c>
      <c r="C40" s="27" t="s">
        <v>24</v>
      </c>
      <c r="D40" s="27" t="s">
        <v>62</v>
      </c>
      <c r="E40" s="27" t="s">
        <v>11</v>
      </c>
      <c r="F40" s="35" t="s">
        <v>60</v>
      </c>
      <c r="G40" s="35" t="s">
        <v>60</v>
      </c>
      <c r="H40" s="28">
        <v>800</v>
      </c>
      <c r="I40" s="22">
        <v>44944</v>
      </c>
      <c r="J40" s="22">
        <v>45291</v>
      </c>
      <c r="K40" s="37">
        <f>188+23.5+70.5+27+47+36+146</f>
        <v>538</v>
      </c>
      <c r="L40" s="50">
        <f t="shared" si="0"/>
        <v>262</v>
      </c>
      <c r="M40" s="49"/>
    </row>
    <row r="41" spans="1:13" s="29" customFormat="1" ht="27" customHeight="1" x14ac:dyDescent="0.3">
      <c r="A41" s="17" t="s">
        <v>114</v>
      </c>
      <c r="B41" s="34" t="s">
        <v>23</v>
      </c>
      <c r="C41" s="27" t="s">
        <v>24</v>
      </c>
      <c r="D41" s="27" t="s">
        <v>51</v>
      </c>
      <c r="E41" s="27" t="s">
        <v>11</v>
      </c>
      <c r="F41" s="35" t="s">
        <v>28</v>
      </c>
      <c r="G41" s="35" t="s">
        <v>28</v>
      </c>
      <c r="H41" s="28">
        <v>3500</v>
      </c>
      <c r="I41" s="22">
        <v>44927</v>
      </c>
      <c r="J41" s="22">
        <v>45291</v>
      </c>
      <c r="K41" s="37">
        <f>1400+56</f>
        <v>1456</v>
      </c>
      <c r="L41" s="50">
        <f t="shared" si="0"/>
        <v>2044</v>
      </c>
      <c r="M41" s="49"/>
    </row>
    <row r="42" spans="1:13" s="13" customFormat="1" ht="24" x14ac:dyDescent="0.3">
      <c r="A42" s="17" t="s">
        <v>116</v>
      </c>
      <c r="B42" s="34" t="s">
        <v>23</v>
      </c>
      <c r="C42" s="27" t="s">
        <v>24</v>
      </c>
      <c r="D42" s="27" t="s">
        <v>64</v>
      </c>
      <c r="E42" s="27" t="s">
        <v>11</v>
      </c>
      <c r="F42" s="35" t="s">
        <v>41</v>
      </c>
      <c r="G42" s="35" t="s">
        <v>41</v>
      </c>
      <c r="H42" s="28">
        <v>1800</v>
      </c>
      <c r="I42" s="22">
        <v>44927</v>
      </c>
      <c r="J42" s="22">
        <v>45291</v>
      </c>
      <c r="K42" s="37">
        <v>0</v>
      </c>
      <c r="L42" s="50">
        <f t="shared" si="0"/>
        <v>1800</v>
      </c>
      <c r="M42" s="49"/>
    </row>
    <row r="43" spans="1:13" s="29" customFormat="1" ht="24" x14ac:dyDescent="0.3">
      <c r="A43" s="17" t="s">
        <v>117</v>
      </c>
      <c r="B43" s="34" t="s">
        <v>23</v>
      </c>
      <c r="C43" s="27" t="s">
        <v>24</v>
      </c>
      <c r="D43" s="27" t="s">
        <v>42</v>
      </c>
      <c r="E43" s="27" t="s">
        <v>11</v>
      </c>
      <c r="F43" s="35" t="s">
        <v>45</v>
      </c>
      <c r="G43" s="35" t="s">
        <v>38</v>
      </c>
      <c r="H43" s="28">
        <v>900</v>
      </c>
      <c r="I43" s="22">
        <v>44975</v>
      </c>
      <c r="J43" s="22">
        <v>45291</v>
      </c>
      <c r="K43" s="37">
        <f>126.36+37.27+93.18+107.73+102.5</f>
        <v>467.04</v>
      </c>
      <c r="L43" s="50">
        <f t="shared" si="0"/>
        <v>432.96</v>
      </c>
      <c r="M43" s="49"/>
    </row>
    <row r="44" spans="1:13" s="39" customFormat="1" ht="52.5" customHeight="1" x14ac:dyDescent="0.25">
      <c r="A44" s="17" t="s">
        <v>118</v>
      </c>
      <c r="B44" s="34" t="s">
        <v>23</v>
      </c>
      <c r="C44" s="27" t="s">
        <v>24</v>
      </c>
      <c r="D44" s="27" t="s">
        <v>56</v>
      </c>
      <c r="E44" s="27" t="s">
        <v>11</v>
      </c>
      <c r="F44" s="35" t="s">
        <v>55</v>
      </c>
      <c r="G44" s="35" t="s">
        <v>55</v>
      </c>
      <c r="H44" s="28">
        <v>200</v>
      </c>
      <c r="I44" s="22">
        <v>44938</v>
      </c>
      <c r="J44" s="22">
        <v>44953</v>
      </c>
      <c r="K44" s="37">
        <v>200</v>
      </c>
      <c r="L44" s="50">
        <f t="shared" si="0"/>
        <v>0</v>
      </c>
      <c r="M44" s="51"/>
    </row>
    <row r="45" spans="1:13" s="39" customFormat="1" ht="24" x14ac:dyDescent="0.25">
      <c r="A45" s="17" t="s">
        <v>163</v>
      </c>
      <c r="B45" s="34" t="s">
        <v>23</v>
      </c>
      <c r="C45" s="27" t="s">
        <v>24</v>
      </c>
      <c r="D45" s="27" t="s">
        <v>190</v>
      </c>
      <c r="E45" s="27" t="s">
        <v>11</v>
      </c>
      <c r="F45" s="35" t="s">
        <v>40</v>
      </c>
      <c r="G45" s="35" t="s">
        <v>40</v>
      </c>
      <c r="H45" s="28">
        <v>2100</v>
      </c>
      <c r="I45" s="22">
        <v>44982</v>
      </c>
      <c r="J45" s="22">
        <v>45347</v>
      </c>
      <c r="K45" s="37">
        <f>H45</f>
        <v>2100</v>
      </c>
      <c r="L45" s="50">
        <f t="shared" si="0"/>
        <v>0</v>
      </c>
      <c r="M45" s="51"/>
    </row>
    <row r="46" spans="1:13" s="29" customFormat="1" ht="24" x14ac:dyDescent="0.25">
      <c r="A46" s="17" t="s">
        <v>119</v>
      </c>
      <c r="B46" s="34" t="s">
        <v>23</v>
      </c>
      <c r="C46" s="27" t="s">
        <v>24</v>
      </c>
      <c r="D46" s="27" t="s">
        <v>191</v>
      </c>
      <c r="E46" s="27" t="s">
        <v>11</v>
      </c>
      <c r="F46" s="35" t="s">
        <v>27</v>
      </c>
      <c r="G46" s="35" t="s">
        <v>27</v>
      </c>
      <c r="H46" s="28">
        <v>1640</v>
      </c>
      <c r="I46" s="22">
        <v>44972</v>
      </c>
      <c r="J46" s="22">
        <v>45337</v>
      </c>
      <c r="K46" s="37">
        <v>1640</v>
      </c>
      <c r="L46" s="50">
        <f t="shared" si="0"/>
        <v>0</v>
      </c>
      <c r="M46" s="51"/>
    </row>
    <row r="47" spans="1:13" s="29" customFormat="1" ht="26.25" customHeight="1" x14ac:dyDescent="0.3">
      <c r="A47" s="17" t="s">
        <v>124</v>
      </c>
      <c r="B47" s="34" t="s">
        <v>23</v>
      </c>
      <c r="C47" s="27" t="s">
        <v>24</v>
      </c>
      <c r="D47" s="27" t="s">
        <v>120</v>
      </c>
      <c r="E47" s="27" t="s">
        <v>11</v>
      </c>
      <c r="F47" s="35" t="s">
        <v>28</v>
      </c>
      <c r="G47" s="35" t="s">
        <v>28</v>
      </c>
      <c r="H47" s="28">
        <v>1560</v>
      </c>
      <c r="I47" s="22">
        <v>44927</v>
      </c>
      <c r="J47" s="22">
        <v>45657</v>
      </c>
      <c r="K47" s="37">
        <v>0</v>
      </c>
      <c r="L47" s="50">
        <f t="shared" si="0"/>
        <v>1560</v>
      </c>
      <c r="M47" s="49"/>
    </row>
    <row r="48" spans="1:13" s="29" customFormat="1" ht="26.25" customHeight="1" x14ac:dyDescent="0.25">
      <c r="A48" s="17" t="s">
        <v>121</v>
      </c>
      <c r="B48" s="34" t="s">
        <v>23</v>
      </c>
      <c r="C48" s="27" t="s">
        <v>24</v>
      </c>
      <c r="D48" s="27" t="s">
        <v>122</v>
      </c>
      <c r="E48" s="27" t="s">
        <v>11</v>
      </c>
      <c r="F48" s="35" t="s">
        <v>136</v>
      </c>
      <c r="G48" s="35" t="s">
        <v>136</v>
      </c>
      <c r="H48" s="28">
        <v>204</v>
      </c>
      <c r="I48" s="22">
        <v>44994</v>
      </c>
      <c r="J48" s="22">
        <v>44995</v>
      </c>
      <c r="K48" s="37">
        <v>185.45</v>
      </c>
      <c r="L48" s="50">
        <f t="shared" si="0"/>
        <v>18.550000000000011</v>
      </c>
      <c r="M48" s="51"/>
    </row>
    <row r="49" spans="1:13" s="29" customFormat="1" ht="26.25" customHeight="1" x14ac:dyDescent="0.25">
      <c r="A49" s="17" t="s">
        <v>123</v>
      </c>
      <c r="B49" s="34" t="s">
        <v>23</v>
      </c>
      <c r="C49" s="27" t="s">
        <v>24</v>
      </c>
      <c r="D49" s="27" t="s">
        <v>125</v>
      </c>
      <c r="E49" s="27" t="s">
        <v>11</v>
      </c>
      <c r="F49" s="35" t="s">
        <v>146</v>
      </c>
      <c r="G49" s="35" t="s">
        <v>146</v>
      </c>
      <c r="H49" s="28">
        <v>267.5</v>
      </c>
      <c r="I49" s="22">
        <v>44986</v>
      </c>
      <c r="J49" s="22">
        <v>45350</v>
      </c>
      <c r="K49" s="37">
        <f>133.75*2</f>
        <v>267.5</v>
      </c>
      <c r="L49" s="50">
        <f t="shared" si="0"/>
        <v>0</v>
      </c>
      <c r="M49" s="51"/>
    </row>
    <row r="50" spans="1:13" s="29" customFormat="1" ht="26.25" customHeight="1" x14ac:dyDescent="0.25">
      <c r="A50" s="17" t="s">
        <v>131</v>
      </c>
      <c r="B50" s="34" t="s">
        <v>23</v>
      </c>
      <c r="C50" s="27" t="s">
        <v>24</v>
      </c>
      <c r="D50" s="27" t="s">
        <v>126</v>
      </c>
      <c r="E50" s="27" t="s">
        <v>11</v>
      </c>
      <c r="F50" s="35" t="s">
        <v>127</v>
      </c>
      <c r="G50" s="35" t="s">
        <v>127</v>
      </c>
      <c r="H50" s="28">
        <v>299.89999999999998</v>
      </c>
      <c r="I50" s="22">
        <v>45036</v>
      </c>
      <c r="J50" s="22">
        <v>45401</v>
      </c>
      <c r="K50" s="37">
        <v>299.89999999999998</v>
      </c>
      <c r="L50" s="50">
        <f t="shared" si="0"/>
        <v>0</v>
      </c>
      <c r="M50" s="51"/>
    </row>
    <row r="51" spans="1:13" s="29" customFormat="1" ht="26.25" customHeight="1" x14ac:dyDescent="0.25">
      <c r="A51" s="17" t="s">
        <v>130</v>
      </c>
      <c r="B51" s="34" t="s">
        <v>23</v>
      </c>
      <c r="C51" s="27" t="s">
        <v>24</v>
      </c>
      <c r="D51" s="27" t="s">
        <v>128</v>
      </c>
      <c r="E51" s="41" t="s">
        <v>11</v>
      </c>
      <c r="F51" s="35" t="s">
        <v>129</v>
      </c>
      <c r="G51" s="35" t="s">
        <v>129</v>
      </c>
      <c r="H51" s="28">
        <v>696</v>
      </c>
      <c r="I51" s="22">
        <v>45009</v>
      </c>
      <c r="J51" s="22">
        <v>45037</v>
      </c>
      <c r="K51" s="37">
        <v>696</v>
      </c>
      <c r="L51" s="50">
        <f t="shared" si="0"/>
        <v>0</v>
      </c>
      <c r="M51" s="51"/>
    </row>
    <row r="52" spans="1:13" s="39" customFormat="1" ht="24" x14ac:dyDescent="0.25">
      <c r="A52" s="17" t="s">
        <v>132</v>
      </c>
      <c r="B52" s="34" t="s">
        <v>23</v>
      </c>
      <c r="C52" s="27" t="s">
        <v>24</v>
      </c>
      <c r="D52" s="27" t="s">
        <v>98</v>
      </c>
      <c r="E52" s="27" t="s">
        <v>11</v>
      </c>
      <c r="F52" s="35" t="s">
        <v>97</v>
      </c>
      <c r="G52" s="35" t="s">
        <v>97</v>
      </c>
      <c r="H52" s="28">
        <v>1850</v>
      </c>
      <c r="I52" s="22">
        <v>45020</v>
      </c>
      <c r="J52" s="22">
        <v>45034</v>
      </c>
      <c r="K52" s="37">
        <v>1815</v>
      </c>
      <c r="L52" s="50">
        <f t="shared" si="0"/>
        <v>35</v>
      </c>
      <c r="M52" s="51"/>
    </row>
    <row r="53" spans="1:13" s="39" customFormat="1" ht="24" x14ac:dyDescent="0.25">
      <c r="A53" s="17" t="s">
        <v>133</v>
      </c>
      <c r="B53" s="34" t="s">
        <v>23</v>
      </c>
      <c r="C53" s="27" t="s">
        <v>24</v>
      </c>
      <c r="D53" s="27" t="s">
        <v>135</v>
      </c>
      <c r="E53" s="27" t="s">
        <v>11</v>
      </c>
      <c r="F53" s="35" t="s">
        <v>134</v>
      </c>
      <c r="G53" s="35" t="s">
        <v>134</v>
      </c>
      <c r="H53" s="28">
        <v>1200</v>
      </c>
      <c r="I53" s="22">
        <v>45020</v>
      </c>
      <c r="J53" s="22">
        <v>45037</v>
      </c>
      <c r="K53" s="37">
        <v>1098</v>
      </c>
      <c r="L53" s="50">
        <f t="shared" si="0"/>
        <v>102</v>
      </c>
      <c r="M53" s="51"/>
    </row>
    <row r="54" spans="1:13" s="39" customFormat="1" ht="24" x14ac:dyDescent="0.3">
      <c r="A54" s="17" t="s">
        <v>140</v>
      </c>
      <c r="B54" s="34" t="s">
        <v>23</v>
      </c>
      <c r="C54" s="27" t="s">
        <v>24</v>
      </c>
      <c r="D54" s="27" t="s">
        <v>142</v>
      </c>
      <c r="E54" s="27" t="s">
        <v>11</v>
      </c>
      <c r="F54" s="35" t="s">
        <v>141</v>
      </c>
      <c r="G54" s="35" t="s">
        <v>141</v>
      </c>
      <c r="H54" s="28">
        <v>3130</v>
      </c>
      <c r="I54" s="22">
        <v>45056</v>
      </c>
      <c r="J54" s="22">
        <v>45808</v>
      </c>
      <c r="K54" s="37">
        <f>347.33+380+247.5</f>
        <v>974.82999999999993</v>
      </c>
      <c r="L54" s="50">
        <f t="shared" si="0"/>
        <v>2155.17</v>
      </c>
      <c r="M54" s="49"/>
    </row>
    <row r="55" spans="1:13" s="39" customFormat="1" ht="24" x14ac:dyDescent="0.25">
      <c r="A55" s="17" t="s">
        <v>143</v>
      </c>
      <c r="B55" s="34" t="s">
        <v>23</v>
      </c>
      <c r="C55" s="27" t="s">
        <v>24</v>
      </c>
      <c r="D55" s="27" t="s">
        <v>137</v>
      </c>
      <c r="E55" s="27" t="s">
        <v>11</v>
      </c>
      <c r="F55" s="35" t="s">
        <v>144</v>
      </c>
      <c r="G55" s="35" t="s">
        <v>144</v>
      </c>
      <c r="H55" s="28">
        <v>150</v>
      </c>
      <c r="I55" s="22">
        <v>45056</v>
      </c>
      <c r="J55" s="22">
        <v>45107</v>
      </c>
      <c r="K55" s="37">
        <f>H55</f>
        <v>150</v>
      </c>
      <c r="L55" s="50">
        <f t="shared" si="0"/>
        <v>0</v>
      </c>
      <c r="M55" s="51"/>
    </row>
    <row r="56" spans="1:13" s="39" customFormat="1" ht="24" x14ac:dyDescent="0.3">
      <c r="A56" s="17" t="s">
        <v>138</v>
      </c>
      <c r="B56" s="34" t="s">
        <v>23</v>
      </c>
      <c r="C56" s="27" t="s">
        <v>24</v>
      </c>
      <c r="D56" s="27" t="s">
        <v>139</v>
      </c>
      <c r="E56" s="27" t="s">
        <v>11</v>
      </c>
      <c r="F56" s="35" t="s">
        <v>30</v>
      </c>
      <c r="G56" s="35" t="s">
        <v>30</v>
      </c>
      <c r="H56" s="28">
        <v>4500</v>
      </c>
      <c r="I56" s="22">
        <v>45056</v>
      </c>
      <c r="J56" s="22">
        <v>45657</v>
      </c>
      <c r="K56" s="37">
        <v>0</v>
      </c>
      <c r="L56" s="50">
        <f t="shared" si="0"/>
        <v>4500</v>
      </c>
      <c r="M56" s="49"/>
    </row>
    <row r="57" spans="1:13" s="39" customFormat="1" ht="24" x14ac:dyDescent="0.3">
      <c r="A57" s="17" t="s">
        <v>145</v>
      </c>
      <c r="B57" s="34" t="s">
        <v>23</v>
      </c>
      <c r="C57" s="27" t="s">
        <v>24</v>
      </c>
      <c r="D57" s="27" t="s">
        <v>78</v>
      </c>
      <c r="E57" s="41" t="s">
        <v>11</v>
      </c>
      <c r="F57" s="42" t="s">
        <v>79</v>
      </c>
      <c r="G57" s="42" t="s">
        <v>79</v>
      </c>
      <c r="H57" s="28">
        <v>79.38</v>
      </c>
      <c r="I57" s="22">
        <v>45056</v>
      </c>
      <c r="J57" s="22">
        <v>45291</v>
      </c>
      <c r="K57" s="37">
        <v>39.69</v>
      </c>
      <c r="L57" s="50">
        <f t="shared" si="0"/>
        <v>39.69</v>
      </c>
      <c r="M57" s="49"/>
    </row>
    <row r="58" spans="1:13" s="39" customFormat="1" ht="24" x14ac:dyDescent="0.25">
      <c r="A58" s="17" t="s">
        <v>149</v>
      </c>
      <c r="B58" s="34" t="s">
        <v>23</v>
      </c>
      <c r="C58" s="27" t="s">
        <v>24</v>
      </c>
      <c r="D58" s="27" t="s">
        <v>150</v>
      </c>
      <c r="E58" s="27" t="s">
        <v>11</v>
      </c>
      <c r="F58" s="35" t="s">
        <v>134</v>
      </c>
      <c r="G58" s="35" t="s">
        <v>134</v>
      </c>
      <c r="H58" s="28">
        <v>1320</v>
      </c>
      <c r="I58" s="22">
        <v>45082</v>
      </c>
      <c r="J58" s="22">
        <v>45092</v>
      </c>
      <c r="K58" s="37">
        <v>1320</v>
      </c>
      <c r="L58" s="50">
        <f t="shared" si="0"/>
        <v>0</v>
      </c>
      <c r="M58" s="51"/>
    </row>
    <row r="59" spans="1:13" s="39" customFormat="1" ht="24" x14ac:dyDescent="0.3">
      <c r="A59" s="17" t="s">
        <v>147</v>
      </c>
      <c r="B59" s="34" t="s">
        <v>23</v>
      </c>
      <c r="C59" s="27" t="s">
        <v>24</v>
      </c>
      <c r="D59" s="27" t="s">
        <v>148</v>
      </c>
      <c r="E59" s="41" t="s">
        <v>11</v>
      </c>
      <c r="F59" s="35" t="s">
        <v>146</v>
      </c>
      <c r="G59" s="35" t="s">
        <v>146</v>
      </c>
      <c r="H59" s="28">
        <v>110</v>
      </c>
      <c r="I59" s="22">
        <v>45100</v>
      </c>
      <c r="J59" s="22">
        <v>45260</v>
      </c>
      <c r="K59" s="37">
        <v>0</v>
      </c>
      <c r="L59" s="50">
        <f t="shared" si="0"/>
        <v>110</v>
      </c>
      <c r="M59" s="49"/>
    </row>
    <row r="60" spans="1:13" s="39" customFormat="1" ht="24" x14ac:dyDescent="0.3">
      <c r="A60" s="17" t="s">
        <v>155</v>
      </c>
      <c r="B60" s="34" t="s">
        <v>23</v>
      </c>
      <c r="C60" s="27" t="s">
        <v>24</v>
      </c>
      <c r="D60" s="27" t="s">
        <v>71</v>
      </c>
      <c r="E60" s="27" t="s">
        <v>11</v>
      </c>
      <c r="F60" s="35" t="s">
        <v>70</v>
      </c>
      <c r="G60" s="35" t="s">
        <v>70</v>
      </c>
      <c r="H60" s="28">
        <v>450</v>
      </c>
      <c r="I60" s="22">
        <v>45100</v>
      </c>
      <c r="J60" s="22">
        <v>45657</v>
      </c>
      <c r="K60" s="37">
        <v>0</v>
      </c>
      <c r="L60" s="50">
        <f t="shared" si="0"/>
        <v>450</v>
      </c>
      <c r="M60" s="49"/>
    </row>
    <row r="61" spans="1:13" s="39" customFormat="1" ht="24" x14ac:dyDescent="0.25">
      <c r="A61" s="17" t="s">
        <v>153</v>
      </c>
      <c r="B61" s="40" t="s">
        <v>23</v>
      </c>
      <c r="C61" s="34" t="s">
        <v>24</v>
      </c>
      <c r="D61" s="27" t="s">
        <v>151</v>
      </c>
      <c r="E61" s="41" t="s">
        <v>11</v>
      </c>
      <c r="F61" s="35" t="s">
        <v>152</v>
      </c>
      <c r="G61" s="35" t="s">
        <v>152</v>
      </c>
      <c r="H61" s="28">
        <v>600</v>
      </c>
      <c r="I61" s="22">
        <v>45100</v>
      </c>
      <c r="J61" s="22">
        <v>45184</v>
      </c>
      <c r="K61" s="37">
        <f>H61</f>
        <v>600</v>
      </c>
      <c r="L61" s="50">
        <f t="shared" si="0"/>
        <v>0</v>
      </c>
      <c r="M61" s="51"/>
    </row>
    <row r="62" spans="1:13" s="39" customFormat="1" ht="24" x14ac:dyDescent="0.25">
      <c r="A62" s="17" t="s">
        <v>154</v>
      </c>
      <c r="B62" s="34" t="s">
        <v>23</v>
      </c>
      <c r="C62" s="27" t="s">
        <v>24</v>
      </c>
      <c r="D62" s="27" t="s">
        <v>83</v>
      </c>
      <c r="E62" s="27" t="s">
        <v>11</v>
      </c>
      <c r="F62" s="35" t="s">
        <v>84</v>
      </c>
      <c r="G62" s="35" t="s">
        <v>84</v>
      </c>
      <c r="H62" s="28">
        <v>400</v>
      </c>
      <c r="I62" s="22">
        <v>45100</v>
      </c>
      <c r="J62" s="22">
        <v>45291</v>
      </c>
      <c r="K62" s="37">
        <f>H62</f>
        <v>400</v>
      </c>
      <c r="L62" s="50">
        <f t="shared" si="0"/>
        <v>0</v>
      </c>
      <c r="M62" s="51"/>
    </row>
    <row r="63" spans="1:13" s="39" customFormat="1" ht="24" x14ac:dyDescent="0.3">
      <c r="A63" s="17" t="s">
        <v>156</v>
      </c>
      <c r="B63" s="34" t="s">
        <v>23</v>
      </c>
      <c r="C63" s="27" t="s">
        <v>24</v>
      </c>
      <c r="D63" s="27" t="s">
        <v>157</v>
      </c>
      <c r="E63" s="27" t="s">
        <v>11</v>
      </c>
      <c r="F63" s="42" t="s">
        <v>158</v>
      </c>
      <c r="G63" s="42" t="s">
        <v>158</v>
      </c>
      <c r="H63" s="28">
        <v>1500</v>
      </c>
      <c r="I63" s="22">
        <v>45100</v>
      </c>
      <c r="J63" s="22">
        <v>45291</v>
      </c>
      <c r="K63" s="37">
        <f>229.97+264.52+225.47</f>
        <v>719.96</v>
      </c>
      <c r="L63" s="50">
        <f t="shared" si="0"/>
        <v>780.04</v>
      </c>
      <c r="M63" s="49"/>
    </row>
    <row r="64" spans="1:13" s="39" customFormat="1" ht="24" x14ac:dyDescent="0.25">
      <c r="A64" s="17" t="s">
        <v>81</v>
      </c>
      <c r="B64" s="34" t="s">
        <v>23</v>
      </c>
      <c r="C64" s="27" t="s">
        <v>24</v>
      </c>
      <c r="D64" s="27" t="s">
        <v>82</v>
      </c>
      <c r="E64" s="27" t="s">
        <v>11</v>
      </c>
      <c r="F64" s="35" t="s">
        <v>162</v>
      </c>
      <c r="G64" s="35" t="s">
        <v>162</v>
      </c>
      <c r="H64" s="28">
        <v>900</v>
      </c>
      <c r="I64" s="22">
        <v>45172</v>
      </c>
      <c r="J64" s="22">
        <v>45538</v>
      </c>
      <c r="K64" s="37">
        <f t="shared" ref="K64:K70" si="2">H64</f>
        <v>900</v>
      </c>
      <c r="L64" s="50">
        <f t="shared" si="0"/>
        <v>0</v>
      </c>
      <c r="M64" s="51"/>
    </row>
    <row r="65" spans="1:13" s="39" customFormat="1" ht="24" x14ac:dyDescent="0.25">
      <c r="A65" s="17" t="s">
        <v>160</v>
      </c>
      <c r="B65" s="34" t="s">
        <v>23</v>
      </c>
      <c r="C65" s="27" t="s">
        <v>24</v>
      </c>
      <c r="D65" s="27" t="s">
        <v>88</v>
      </c>
      <c r="E65" s="27" t="s">
        <v>11</v>
      </c>
      <c r="F65" s="35" t="s">
        <v>162</v>
      </c>
      <c r="G65" s="35" t="s">
        <v>162</v>
      </c>
      <c r="H65" s="28">
        <v>1500</v>
      </c>
      <c r="I65" s="22">
        <v>45199</v>
      </c>
      <c r="J65" s="22">
        <v>45565</v>
      </c>
      <c r="K65" s="37">
        <f t="shared" si="2"/>
        <v>1500</v>
      </c>
      <c r="L65" s="50">
        <f t="shared" si="0"/>
        <v>0</v>
      </c>
      <c r="M65" s="51"/>
    </row>
    <row r="66" spans="1:13" s="39" customFormat="1" ht="24" x14ac:dyDescent="0.25">
      <c r="A66" s="17" t="s">
        <v>159</v>
      </c>
      <c r="B66" s="34" t="s">
        <v>23</v>
      </c>
      <c r="C66" s="27" t="s">
        <v>24</v>
      </c>
      <c r="D66" s="27" t="s">
        <v>90</v>
      </c>
      <c r="E66" s="27" t="s">
        <v>11</v>
      </c>
      <c r="F66" s="35" t="s">
        <v>162</v>
      </c>
      <c r="G66" s="35" t="s">
        <v>162</v>
      </c>
      <c r="H66" s="28">
        <v>292</v>
      </c>
      <c r="I66" s="22">
        <v>45199</v>
      </c>
      <c r="J66" s="22">
        <v>45565</v>
      </c>
      <c r="K66" s="37">
        <f t="shared" si="2"/>
        <v>292</v>
      </c>
      <c r="L66" s="50">
        <f t="shared" si="0"/>
        <v>0</v>
      </c>
      <c r="M66" s="51"/>
    </row>
    <row r="67" spans="1:13" s="29" customFormat="1" ht="24" x14ac:dyDescent="0.25">
      <c r="A67" s="17" t="s">
        <v>161</v>
      </c>
      <c r="B67" s="34" t="s">
        <v>23</v>
      </c>
      <c r="C67" s="27" t="s">
        <v>24</v>
      </c>
      <c r="D67" s="27" t="s">
        <v>85</v>
      </c>
      <c r="E67" s="27" t="s">
        <v>11</v>
      </c>
      <c r="F67" s="35" t="s">
        <v>86</v>
      </c>
      <c r="G67" s="35" t="s">
        <v>86</v>
      </c>
      <c r="H67" s="28">
        <v>50</v>
      </c>
      <c r="I67" s="22">
        <v>45230</v>
      </c>
      <c r="J67" s="22">
        <v>45245</v>
      </c>
      <c r="K67" s="37">
        <f t="shared" si="2"/>
        <v>50</v>
      </c>
      <c r="L67" s="50">
        <f t="shared" si="0"/>
        <v>0</v>
      </c>
      <c r="M67" s="51"/>
    </row>
    <row r="68" spans="1:13" s="39" customFormat="1" ht="24" x14ac:dyDescent="0.25">
      <c r="A68" s="17" t="s">
        <v>165</v>
      </c>
      <c r="B68" s="34" t="s">
        <v>23</v>
      </c>
      <c r="C68" s="27" t="s">
        <v>24</v>
      </c>
      <c r="D68" s="27" t="s">
        <v>166</v>
      </c>
      <c r="E68" s="27" t="s">
        <v>11</v>
      </c>
      <c r="F68" s="35" t="s">
        <v>164</v>
      </c>
      <c r="G68" s="35" t="s">
        <v>164</v>
      </c>
      <c r="H68" s="28">
        <v>1800</v>
      </c>
      <c r="I68" s="22">
        <v>45237</v>
      </c>
      <c r="J68" s="22">
        <v>45250</v>
      </c>
      <c r="K68" s="37">
        <f t="shared" si="2"/>
        <v>1800</v>
      </c>
      <c r="L68" s="50">
        <f t="shared" si="0"/>
        <v>0</v>
      </c>
      <c r="M68" s="51"/>
    </row>
    <row r="69" spans="1:13" s="39" customFormat="1" ht="24" x14ac:dyDescent="0.25">
      <c r="A69" s="17" t="s">
        <v>168</v>
      </c>
      <c r="B69" s="34" t="s">
        <v>23</v>
      </c>
      <c r="C69" s="27" t="s">
        <v>24</v>
      </c>
      <c r="D69" s="27" t="s">
        <v>171</v>
      </c>
      <c r="E69" s="27" t="s">
        <v>11</v>
      </c>
      <c r="F69" s="35" t="s">
        <v>167</v>
      </c>
      <c r="G69" s="35" t="s">
        <v>167</v>
      </c>
      <c r="H69" s="28">
        <v>36.9</v>
      </c>
      <c r="I69" s="22">
        <v>45233</v>
      </c>
      <c r="J69" s="22">
        <v>45250</v>
      </c>
      <c r="K69" s="37">
        <f t="shared" si="2"/>
        <v>36.9</v>
      </c>
      <c r="L69" s="50">
        <f t="shared" si="0"/>
        <v>0</v>
      </c>
      <c r="M69" s="51"/>
    </row>
    <row r="70" spans="1:13" s="39" customFormat="1" ht="24" x14ac:dyDescent="0.25">
      <c r="A70" s="17" t="s">
        <v>169</v>
      </c>
      <c r="B70" s="34" t="s">
        <v>23</v>
      </c>
      <c r="C70" s="27" t="s">
        <v>24</v>
      </c>
      <c r="D70" s="27" t="s">
        <v>170</v>
      </c>
      <c r="E70" s="27" t="s">
        <v>11</v>
      </c>
      <c r="F70" s="35" t="s">
        <v>167</v>
      </c>
      <c r="G70" s="35" t="s">
        <v>167</v>
      </c>
      <c r="H70" s="28">
        <v>425</v>
      </c>
      <c r="I70" s="22">
        <v>45243</v>
      </c>
      <c r="J70" s="22">
        <v>45250</v>
      </c>
      <c r="K70" s="37">
        <f t="shared" si="2"/>
        <v>425</v>
      </c>
      <c r="L70" s="50">
        <f t="shared" si="0"/>
        <v>0</v>
      </c>
      <c r="M70" s="51"/>
    </row>
    <row r="71" spans="1:13" ht="24" x14ac:dyDescent="0.3">
      <c r="A71" s="8" t="s">
        <v>172</v>
      </c>
      <c r="B71" s="34" t="s">
        <v>23</v>
      </c>
      <c r="C71" s="27" t="s">
        <v>24</v>
      </c>
      <c r="D71" s="27" t="s">
        <v>173</v>
      </c>
      <c r="E71" s="27" t="s">
        <v>11</v>
      </c>
      <c r="F71" s="35" t="s">
        <v>174</v>
      </c>
      <c r="G71" s="35" t="s">
        <v>174</v>
      </c>
      <c r="H71" s="46">
        <v>952</v>
      </c>
      <c r="I71" s="19">
        <v>45260</v>
      </c>
      <c r="J71" s="19">
        <v>45282</v>
      </c>
      <c r="K71" s="37">
        <v>0</v>
      </c>
      <c r="L71" s="50">
        <f t="shared" ref="L71:L80" si="3">H71-K71</f>
        <v>952</v>
      </c>
      <c r="M71" s="49"/>
    </row>
    <row r="72" spans="1:13" ht="24" x14ac:dyDescent="0.25">
      <c r="A72" s="8" t="s">
        <v>175</v>
      </c>
      <c r="B72" s="34" t="s">
        <v>23</v>
      </c>
      <c r="C72" s="27" t="s">
        <v>24</v>
      </c>
      <c r="D72" s="27" t="s">
        <v>176</v>
      </c>
      <c r="E72" s="27" t="s">
        <v>11</v>
      </c>
      <c r="F72" s="35" t="s">
        <v>177</v>
      </c>
      <c r="G72" s="35" t="s">
        <v>177</v>
      </c>
      <c r="H72" s="46">
        <v>460</v>
      </c>
      <c r="I72" s="19">
        <v>45260</v>
      </c>
      <c r="J72" s="19">
        <v>45291</v>
      </c>
      <c r="K72" s="37">
        <f>H72</f>
        <v>460</v>
      </c>
      <c r="L72" s="50">
        <f t="shared" si="3"/>
        <v>0</v>
      </c>
      <c r="M72" s="51"/>
    </row>
    <row r="73" spans="1:13" ht="24" x14ac:dyDescent="0.3">
      <c r="A73" s="8" t="s">
        <v>178</v>
      </c>
      <c r="B73" s="47" t="s">
        <v>23</v>
      </c>
      <c r="C73" s="48" t="s">
        <v>24</v>
      </c>
      <c r="D73" s="48" t="s">
        <v>179</v>
      </c>
      <c r="E73" s="27" t="s">
        <v>11</v>
      </c>
      <c r="F73" s="35" t="s">
        <v>109</v>
      </c>
      <c r="G73" s="35" t="s">
        <v>109</v>
      </c>
      <c r="H73" s="46">
        <v>1208</v>
      </c>
      <c r="I73" s="19">
        <v>45260</v>
      </c>
      <c r="J73" s="19">
        <v>45282</v>
      </c>
      <c r="K73" s="37">
        <v>0</v>
      </c>
      <c r="L73" s="50">
        <f t="shared" si="3"/>
        <v>1208</v>
      </c>
      <c r="M73" s="49"/>
    </row>
    <row r="74" spans="1:13" ht="24" x14ac:dyDescent="0.3">
      <c r="A74" s="17" t="s">
        <v>181</v>
      </c>
      <c r="B74" s="34" t="s">
        <v>23</v>
      </c>
      <c r="C74" s="27" t="s">
        <v>24</v>
      </c>
      <c r="D74" s="38" t="s">
        <v>108</v>
      </c>
      <c r="E74" s="27" t="s">
        <v>11</v>
      </c>
      <c r="F74" s="35" t="s">
        <v>107</v>
      </c>
      <c r="G74" s="35" t="s">
        <v>107</v>
      </c>
      <c r="H74" s="46">
        <f>488*2</f>
        <v>976</v>
      </c>
      <c r="I74" s="22">
        <v>45292</v>
      </c>
      <c r="J74" s="22">
        <v>46022</v>
      </c>
      <c r="K74" s="37">
        <v>0</v>
      </c>
      <c r="L74" s="50">
        <f t="shared" si="3"/>
        <v>976</v>
      </c>
      <c r="M74" s="49"/>
    </row>
    <row r="75" spans="1:13" ht="24" x14ac:dyDescent="0.3">
      <c r="A75" s="17" t="s">
        <v>180</v>
      </c>
      <c r="B75" s="34" t="s">
        <v>23</v>
      </c>
      <c r="C75" s="27" t="s">
        <v>24</v>
      </c>
      <c r="D75" s="27" t="s">
        <v>64</v>
      </c>
      <c r="E75" s="27" t="s">
        <v>11</v>
      </c>
      <c r="F75" s="35" t="s">
        <v>41</v>
      </c>
      <c r="G75" s="35" t="s">
        <v>41</v>
      </c>
      <c r="H75" s="46">
        <f>1800+72</f>
        <v>1872</v>
      </c>
      <c r="I75" s="22">
        <v>45292</v>
      </c>
      <c r="J75" s="22">
        <v>45657</v>
      </c>
      <c r="K75" s="37">
        <v>0</v>
      </c>
      <c r="L75" s="50">
        <f t="shared" si="3"/>
        <v>1872</v>
      </c>
    </row>
    <row r="76" spans="1:13" ht="24" x14ac:dyDescent="0.3">
      <c r="A76" s="17" t="s">
        <v>183</v>
      </c>
      <c r="B76" s="34" t="s">
        <v>23</v>
      </c>
      <c r="C76" s="27" t="s">
        <v>24</v>
      </c>
      <c r="D76" s="27" t="s">
        <v>35</v>
      </c>
      <c r="E76" s="27" t="s">
        <v>11</v>
      </c>
      <c r="F76" s="35" t="s">
        <v>100</v>
      </c>
      <c r="G76" s="35" t="s">
        <v>100</v>
      </c>
      <c r="H76" s="46">
        <v>2450</v>
      </c>
      <c r="I76" s="22">
        <v>45292</v>
      </c>
      <c r="J76" s="22">
        <v>45657</v>
      </c>
      <c r="K76" s="37">
        <v>0</v>
      </c>
      <c r="L76" s="50">
        <f t="shared" si="3"/>
        <v>2450</v>
      </c>
    </row>
    <row r="77" spans="1:13" ht="24" x14ac:dyDescent="0.3">
      <c r="A77" s="17" t="s">
        <v>182</v>
      </c>
      <c r="B77" s="34" t="s">
        <v>23</v>
      </c>
      <c r="C77" s="27" t="s">
        <v>24</v>
      </c>
      <c r="D77" s="27" t="s">
        <v>43</v>
      </c>
      <c r="E77" s="27" t="s">
        <v>11</v>
      </c>
      <c r="F77" s="35" t="s">
        <v>39</v>
      </c>
      <c r="G77" s="35" t="s">
        <v>39</v>
      </c>
      <c r="H77" s="46">
        <v>900</v>
      </c>
      <c r="I77" s="22">
        <v>45292</v>
      </c>
      <c r="J77" s="22">
        <v>45657</v>
      </c>
      <c r="K77" s="37">
        <v>0</v>
      </c>
      <c r="L77" s="50">
        <f t="shared" si="3"/>
        <v>900</v>
      </c>
    </row>
    <row r="78" spans="1:13" ht="24" x14ac:dyDescent="0.3">
      <c r="A78" s="17" t="s">
        <v>184</v>
      </c>
      <c r="B78" s="34" t="s">
        <v>23</v>
      </c>
      <c r="C78" s="27" t="s">
        <v>24</v>
      </c>
      <c r="D78" s="27" t="s">
        <v>78</v>
      </c>
      <c r="E78" s="27" t="s">
        <v>11</v>
      </c>
      <c r="F78" s="42" t="s">
        <v>79</v>
      </c>
      <c r="G78" s="42" t="s">
        <v>79</v>
      </c>
      <c r="H78" s="46">
        <f>151.38+111.38</f>
        <v>262.76</v>
      </c>
      <c r="I78" s="22">
        <v>45292</v>
      </c>
      <c r="J78" s="22">
        <v>46022</v>
      </c>
      <c r="K78" s="37">
        <v>0</v>
      </c>
      <c r="L78" s="50">
        <f t="shared" si="3"/>
        <v>262.76</v>
      </c>
    </row>
    <row r="79" spans="1:13" ht="24" x14ac:dyDescent="0.3">
      <c r="A79" s="17" t="s">
        <v>185</v>
      </c>
      <c r="B79" s="34" t="s">
        <v>23</v>
      </c>
      <c r="C79" s="27" t="s">
        <v>24</v>
      </c>
      <c r="D79" s="27" t="s">
        <v>51</v>
      </c>
      <c r="E79" s="27" t="s">
        <v>11</v>
      </c>
      <c r="F79" s="35" t="s">
        <v>60</v>
      </c>
      <c r="G79" s="35" t="s">
        <v>60</v>
      </c>
      <c r="H79" s="10">
        <v>800</v>
      </c>
      <c r="I79" s="22">
        <v>45292</v>
      </c>
      <c r="J79" s="22">
        <v>45657</v>
      </c>
      <c r="K79" s="37">
        <v>0</v>
      </c>
      <c r="L79" s="50">
        <f t="shared" si="3"/>
        <v>800</v>
      </c>
    </row>
    <row r="80" spans="1:13" ht="24" x14ac:dyDescent="0.3">
      <c r="A80" s="17" t="s">
        <v>186</v>
      </c>
      <c r="B80" s="34" t="s">
        <v>23</v>
      </c>
      <c r="C80" s="27" t="s">
        <v>24</v>
      </c>
      <c r="D80" s="27" t="s">
        <v>46</v>
      </c>
      <c r="E80" s="30" t="s">
        <v>11</v>
      </c>
      <c r="F80" s="35" t="s">
        <v>59</v>
      </c>
      <c r="G80" s="35" t="s">
        <v>59</v>
      </c>
      <c r="H80" s="28">
        <f>5450*6</f>
        <v>32700</v>
      </c>
      <c r="I80" s="22">
        <v>45292</v>
      </c>
      <c r="J80" s="22">
        <v>45657</v>
      </c>
      <c r="K80" s="37">
        <v>0</v>
      </c>
      <c r="L80" s="50">
        <f t="shared" si="3"/>
        <v>32700</v>
      </c>
    </row>
  </sheetData>
  <sortState ref="A4:K4">
    <sortCondition ref="I4"/>
  </sortState>
  <mergeCells count="2">
    <mergeCell ref="A1:L1"/>
    <mergeCell ref="A2:L2"/>
  </mergeCells>
  <hyperlinks>
    <hyperlink ref="A49" r:id="rId1" display="https://smartcig.anticorruzione.it/AVCP-SmartCig/preparaDettaglioComunicazioneOS.action?codDettaglioCarnet=60910297"/>
  </hyperlinks>
  <pageMargins left="0" right="0" top="0.74803149606299213" bottom="0.74803149606299213" header="0.31496062992125984" footer="0.31496062992125984"/>
  <pageSetup paperSize="8" scale="85" fitToHeight="0" orientation="landscape" r:id="rId2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4CE00B-F34B-4010-B0F4-62CA0234424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2023</vt:lpstr>
      <vt:lpstr>'Anno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Tiziana</cp:lastModifiedBy>
  <cp:lastPrinted>2024-01-24T14:12:49Z</cp:lastPrinted>
  <dcterms:created xsi:type="dcterms:W3CDTF">2014-01-29T13:24:45Z</dcterms:created>
  <dcterms:modified xsi:type="dcterms:W3CDTF">2024-01-24T14:13:06Z</dcterms:modified>
</cp:coreProperties>
</file>