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F:\ADEMPIMENTI\TRASPARENZA E ANTICORR\PATRIGANI_dal 2020\ADEMPIMENTI\2021\contratti anno 2021\file contratti\xls sito\"/>
    </mc:Choice>
  </mc:AlternateContent>
  <bookViews>
    <workbookView xWindow="-120" yWindow="-120" windowWidth="29040" windowHeight="15840" tabRatio="745"/>
  </bookViews>
  <sheets>
    <sheet name="Anno 2021" sheetId="5" r:id="rId1"/>
  </sheets>
  <definedNames>
    <definedName name="_xlnm._FilterDatabase" localSheetId="0" hidden="1">'Anno 2021'!$A$3:$K$3</definedName>
    <definedName name="_xlnm.Print_Area" localSheetId="0">'Anno 2021'!$A$1:$K$27</definedName>
  </definedNames>
  <calcPr calcId="162913"/>
</workbook>
</file>

<file path=xl/calcChain.xml><?xml version="1.0" encoding="utf-8"?>
<calcChain xmlns="http://schemas.openxmlformats.org/spreadsheetml/2006/main">
  <c r="K58" i="5" l="1"/>
  <c r="H63" i="5" l="1"/>
  <c r="H70" i="5"/>
  <c r="H69" i="5"/>
  <c r="H68" i="5"/>
  <c r="H67" i="5"/>
  <c r="H66" i="5"/>
  <c r="H65" i="5"/>
  <c r="H64" i="5"/>
  <c r="H62" i="5"/>
  <c r="H60" i="5"/>
  <c r="H20" i="5" l="1"/>
  <c r="H21" i="5"/>
  <c r="H32" i="5"/>
  <c r="H58" i="5"/>
  <c r="H43" i="5"/>
  <c r="K48" i="5" l="1"/>
  <c r="K46" i="5"/>
  <c r="K45" i="5"/>
  <c r="K33" i="5"/>
  <c r="H33" i="5" s="1"/>
  <c r="H42" i="5"/>
  <c r="H41" i="5"/>
  <c r="H40" i="5"/>
  <c r="K40" i="5" s="1"/>
  <c r="K35" i="5" l="1"/>
  <c r="H35" i="5"/>
  <c r="K39" i="5"/>
  <c r="K42" i="5"/>
  <c r="K27" i="5" l="1"/>
  <c r="K26" i="5"/>
  <c r="H12" i="5" l="1"/>
  <c r="K12" i="5" s="1"/>
  <c r="K24" i="5" l="1"/>
  <c r="H16" i="5"/>
  <c r="H14" i="5"/>
  <c r="K14" i="5" s="1"/>
  <c r="K11" i="5"/>
  <c r="H9" i="5"/>
  <c r="K9" i="5" s="1"/>
  <c r="K8" i="5"/>
  <c r="H8" i="5"/>
  <c r="H59" i="5" l="1"/>
  <c r="K59" i="5"/>
  <c r="H38" i="5"/>
  <c r="K38" i="5" s="1"/>
  <c r="H47" i="5" l="1"/>
  <c r="H56" i="5" l="1"/>
  <c r="H55" i="5"/>
  <c r="H54" i="5"/>
  <c r="H53" i="5"/>
  <c r="H52" i="5"/>
  <c r="K47" i="5" l="1"/>
  <c r="K25" i="5" l="1"/>
  <c r="H25" i="5"/>
  <c r="K17" i="5" l="1"/>
  <c r="H27" i="5" l="1"/>
  <c r="K57" i="5" l="1"/>
  <c r="K56" i="5"/>
  <c r="K54" i="5"/>
  <c r="K53" i="5"/>
  <c r="K52" i="5"/>
  <c r="K7" i="5" l="1"/>
  <c r="K6" i="5"/>
</calcChain>
</file>

<file path=xl/sharedStrings.xml><?xml version="1.0" encoding="utf-8"?>
<sst xmlns="http://schemas.openxmlformats.org/spreadsheetml/2006/main" count="486" uniqueCount="130">
  <si>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</si>
  <si>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</si>
  <si>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</si>
  <si>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</si>
  <si>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</si>
  <si>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</si>
  <si>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</si>
  <si>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</si>
  <si>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</si>
  <si>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</si>
  <si>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</si>
  <si>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</si>
  <si>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Codice Identificativo Gara rilasciato dall’Autorità. Nel caso in cui non sussista l’obbligo di acquisizione del CIG, il campo deve essere ugualmente compilato con il valore 0000000000 (dieci zeri)</t>
  </si>
  <si>
    <t>Codice fiscale della Stazione Appaltante responsabile del procedimento di scelta del contraente</t>
  </si>
  <si>
    <t>Denominazione della Stazione Appaltante responsabile del procedimento di scelta del contraente</t>
  </si>
  <si>
    <t>Oggetto della procedura di scelta del contraente</t>
  </si>
  <si>
    <t>Elenco degli operatori economici partecipanti alla procedura di scelta del contraente, quindi tutti i partecipanti, alle procedure aperte e quelli invitati a partecipare alle procedure ristrette o negoziate. Per ciascun soggetto partecipante vanno specificati: codice fiscale, ragione sociale e ruolo in caso di partecipazione in associazione con altri soggetti</t>
  </si>
  <si>
    <t>Elenco degli operatori economici risultati aggiudicatari della procedura di scelta del contraente. Per ciascun soggetto aggiudicatario vanno specificati: codice fiscale, ragione sociale e ruolo in caso di partecipazione in associazione con altri soggetti</t>
  </si>
  <si>
    <t>Importo di aggiudicazione al lordo degli oneri di sicurezza, e delle ritenute da operare per legge (tra cui le ritenute per gli oneri previdenziali nel caso di incarichi a liberi professionisti) e al netto dell’IVA</t>
  </si>
  <si>
    <t>Data di effettivo inizio lavori, servizi o forniture</t>
  </si>
  <si>
    <t>Data di ultimazione lavori, servizi o forniture (va indicata solo se conseguita, nel qual caso potrà coincidere con quella contrattualmente prevista)</t>
  </si>
  <si>
    <t>Importo complessivo, al lordo degli oneri di sicurezza e delle ritenute operate per legge e al netto dell’IVA, delle somme liquidate dalla stazione appaltante annualmente, da aggiornare di anno in anno fino alla conclusione del contratto</t>
  </si>
  <si>
    <t>DENOMINAZIONE ENTE Collegio Geometri e GL della Provincia di Trento - C.F. 80013910221</t>
  </si>
  <si>
    <t>0000000000</t>
  </si>
  <si>
    <t>80013910221</t>
  </si>
  <si>
    <t>CGeGL TRENTO</t>
  </si>
  <si>
    <t>Benassi S.r.l - C.F..00694620220</t>
  </si>
  <si>
    <t>ARCHIMEDE Soc. Coop. - C.F. 01638870228</t>
  </si>
  <si>
    <t>Progetto Salute - C.F. 01214730226</t>
  </si>
  <si>
    <t xml:space="preserve">Assunzione incarico amministratore di sistema </t>
  </si>
  <si>
    <t>Elaborazione dati contabili, elaborazione e invio telematico modelli e dichiarazioni</t>
  </si>
  <si>
    <t>Savorelli dott. Lorenzo - commercialista C.F. SVRLNZ73P15L378W</t>
  </si>
  <si>
    <t>Visura S.p.A. - C.F. 05338771008</t>
  </si>
  <si>
    <t>Fornitura Programmi_Applicativi e servizio assistenza - Prot. ex DPCM 03/12/2013</t>
  </si>
  <si>
    <t>Fornitura Programmi_Applicativi e servizio assistenza - conservazione registro giornaliero protocollo</t>
  </si>
  <si>
    <t>Fornitura Programmi_Applicativi e servizio assistenza - Modulo SplitPayment</t>
  </si>
  <si>
    <t>Fornitura Programmi_Applicativi e servizio assistenza - Pagodigitale</t>
  </si>
  <si>
    <t>Fornitura Programmi_Applicativi e servizio assistenza -Licenza modulo CertiCred e assistenza</t>
  </si>
  <si>
    <t>Fornitura Programmi_Applicativi e servizio assistenza - Licenza e ass.za sportello WebPA</t>
  </si>
  <si>
    <t>Dolomiti Energia S.p.A. - C.F. 01812630224</t>
  </si>
  <si>
    <t>Pulizie c/o sede Ente</t>
  </si>
  <si>
    <t>Oasi-Tandem s.c. Sociale onlus - C.F. 02020190225</t>
  </si>
  <si>
    <t>TIM S.p.A. - C.F. 00488410010</t>
  </si>
  <si>
    <t>Fornitura linee telefoniche e internet</t>
  </si>
  <si>
    <t>Semprebon lux S.r.l. - C.F. 01270420225</t>
  </si>
  <si>
    <t>Edizioni Centro Studi Erickson S.p.A. - C.F. 01063120222</t>
  </si>
  <si>
    <t>Reale Mutua Assicurazioni - C.F. 02001320221</t>
  </si>
  <si>
    <t>Polizza Colpa Lieve Consiglio Direttivo</t>
  </si>
  <si>
    <t>Elaborazione prospetti paga e dichiarazioni annuali</t>
  </si>
  <si>
    <t>Cavazzani dott. Claudio - C.F. CVZCLD52S02L378E</t>
  </si>
  <si>
    <t>Fornitura gas naturale - acqua - energia elettr.</t>
  </si>
  <si>
    <t>Tickets assistenza - prblematiche particolari (fatt. in base al tempo impiegato)</t>
  </si>
  <si>
    <t>Fornitura cialde (a consumo)</t>
  </si>
  <si>
    <t>Contratto stampe costocopia (a consumo)</t>
  </si>
  <si>
    <t xml:space="preserve">Noleggi e assistenza  server - pc-licenze - antvirus - backup - mailbox </t>
  </si>
  <si>
    <t>Affidamento servizi di segreteria</t>
  </si>
  <si>
    <t>ZA231761CD</t>
  </si>
  <si>
    <t>Affitto sala per Assemblea iscritti - venerdì 23 aprile 2021</t>
  </si>
  <si>
    <t>Aggiornamento sito: sezione rivista</t>
  </si>
  <si>
    <t xml:space="preserve">Aquisto switch </t>
  </si>
  <si>
    <t>ZB531D85B6</t>
  </si>
  <si>
    <t>Hosting sito web www.prospettivegeometri.it (rivista di categoria)</t>
  </si>
  <si>
    <t>GBF s.r.l. unipersonale - C.F. 01337570228</t>
  </si>
  <si>
    <t>Redazione del file in formato XML per appalti anno 2020 conforme alla specifica tecnica vigente ANAC ai sensi dell'art. 1 comma 32 Legge n. 190/2012</t>
  </si>
  <si>
    <t>Alimede Informatica - C.F. BDLGRL74R25C573B</t>
  </si>
  <si>
    <t>Manutenzione caldaia</t>
  </si>
  <si>
    <t>Novacold Service S.r.l. - C.F. 01773620222</t>
  </si>
  <si>
    <t>Dolomatic S.r.l. - C.F. 00596840223</t>
  </si>
  <si>
    <t>Dolomatic S.r.l. - C.F. 596840223</t>
  </si>
  <si>
    <t>Studio Legale Associato Debiasi - C.F. 02005420225</t>
  </si>
  <si>
    <t>Fornitura Programmi_Applicativi e servizio assistenza - CogeswinPlus FatturaPA</t>
  </si>
  <si>
    <t>Conservazione FattPA (€1,30 + iva a fattura) - a consumo</t>
  </si>
  <si>
    <t>Commissioni su transazione Pagodigitale (€1,30 + iva a fattura) - a consumo</t>
  </si>
  <si>
    <t>Sicurezza sul luogo di lavoro: RSPP</t>
  </si>
  <si>
    <t>Sicurezza sul luogo di lavoro: Medico Competente</t>
  </si>
  <si>
    <t>Mantenimento piano Hosting + licenze varie e assistenza / manutenzione del sistema Rinnovo e mantenimento domini</t>
  </si>
  <si>
    <t xml:space="preserve">Recupero crediti anno 2020 </t>
  </si>
  <si>
    <t>Z2E3201C66</t>
  </si>
  <si>
    <t xml:space="preserve">Fornitura, installazione configurazione sistema gestione CIG per applicativo conforme all’art.1, comma 32 Legge n.190/2012 e annesse specifiche tecniche - canone annuale assistenza </t>
  </si>
  <si>
    <t>Z603171339</t>
  </si>
  <si>
    <t>Z7E32580E4</t>
  </si>
  <si>
    <t>Implementazione gestionale Albo per export Anagrafe Tributaria (rif. modifiche Agenzia Entrate genn. e giugno 2021)</t>
  </si>
  <si>
    <t>ZC43248330</t>
  </si>
  <si>
    <t>Consulenza e parere per Redazione lettera di incarico per professionisti con premesse, clausole e nota informativa</t>
  </si>
  <si>
    <t>Z4A31AEA96</t>
  </si>
  <si>
    <t>Consulenza Regolamento Funzionamento Ente</t>
  </si>
  <si>
    <t>Patrignani Avv. Margherita - C.F. PTRMGH83D44C357H</t>
  </si>
  <si>
    <t>Z81323DE0F</t>
  </si>
  <si>
    <t>Manutenzione climatizzatori</t>
  </si>
  <si>
    <t xml:space="preserve">KLIMT S.r.l. - C.F. 03014950210  </t>
  </si>
  <si>
    <r>
      <t xml:space="preserve">Contratti di forniture, beni e servizi
Anno 2021
</t>
    </r>
    <r>
      <rPr>
        <sz val="16"/>
        <color theme="1"/>
        <rFont val="Garamond"/>
        <family val="1"/>
      </rPr>
      <t>Dati aggiornati al 31 dicembre 2021</t>
    </r>
  </si>
  <si>
    <t>Sostituzione caldaia</t>
  </si>
  <si>
    <t>Z3033A39C6</t>
  </si>
  <si>
    <t>Dimensione Professionisti Società Cooperativa - C.F. 02030240226</t>
  </si>
  <si>
    <t>Corso di preparazione esami di Stato 2020</t>
  </si>
  <si>
    <t>Z4C31DBCC0</t>
  </si>
  <si>
    <t>Polizza Colpa Lieve Consiglio Disciplina</t>
  </si>
  <si>
    <t>Polizza tutela legale Ente</t>
  </si>
  <si>
    <t>Polizza infortuni in itinere</t>
  </si>
  <si>
    <t>Timbri iscritti Albo</t>
  </si>
  <si>
    <t>Pisetta Paola &amp; C. S.a.s. - C. F. 01003030226</t>
  </si>
  <si>
    <t xml:space="preserve">Verifiche estintori </t>
  </si>
  <si>
    <t>CEA Estintori S.p.A. - C.F. 03574360370</t>
  </si>
  <si>
    <t>Incontro annuale DPO</t>
  </si>
  <si>
    <t>4company - C.F. 03393220235</t>
  </si>
  <si>
    <t>Polizza Incendi Ente</t>
  </si>
  <si>
    <t>Generali Italia s.p.A. -  C.F. 00409920584</t>
  </si>
  <si>
    <t>Revisore contabile dell'Ente</t>
  </si>
  <si>
    <t>Ghidoni dott. Dario - C.F.GHDDRA54P06L378P</t>
  </si>
  <si>
    <t>Fornitura cancelleria (a consumo)</t>
  </si>
  <si>
    <t>MYO S.p.A. - C.F. 03222970406</t>
  </si>
  <si>
    <t>Direttore rivista categoria</t>
  </si>
  <si>
    <t>Contrini Silvano - C.F. CNTSVN46H22H612K</t>
  </si>
  <si>
    <t>Modifiche all'applicativo Gestione Albo come da ns offerta, per migliroare la gestione delle STP, gestire le due sezioni dell'albo, adeguare i provvedimenti di sospensione, adeguare la gestione delle stampe e dei flussi</t>
  </si>
  <si>
    <t xml:space="preserve">Z0433D58C3 </t>
  </si>
  <si>
    <t>ICT-Progetti di Beber Andrea C.F. BBRNDR71P01L378H</t>
  </si>
  <si>
    <t>S.Eco - Servizi Ecologici srl - C.F. 02098340231</t>
  </si>
  <si>
    <t>Z1033D60E6</t>
  </si>
  <si>
    <t>Ritiro e smaltimento rifiuti speciali (toner)</t>
  </si>
  <si>
    <t>Timbrificio Trentino di Pisetta Paolo e C. Snc                         C.F. 00631050226</t>
  </si>
  <si>
    <t>Raccolta rifiuti (TARI)</t>
  </si>
  <si>
    <t>Dolomiti Ambiente S.p.A. - C.F. 02352570226</t>
  </si>
  <si>
    <t>ZD534A02A3</t>
  </si>
  <si>
    <t>Progetto di formazione in materia di Trasparenza e Anticorruzione</t>
  </si>
  <si>
    <t>Z0C34A4AF1</t>
  </si>
  <si>
    <t>Z09344FB34</t>
  </si>
  <si>
    <t xml:space="preserve">Z8734A8A7D </t>
  </si>
  <si>
    <t xml:space="preserve">ZA934CFC5E </t>
  </si>
  <si>
    <t>ZEC34A9FD4</t>
  </si>
  <si>
    <t>Servizi elaborazione contabilità, dichiarazioni fiscali e consulenza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</si>
</sst>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b/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20" fillId="0" borderId="0" xfId="0" applyNumberFormat="1" applyFont="1" applyFill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Fill="1" applyBorder="1" applyAlignment="1">
      <alignment vertical="center" wrapText="1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6" fontId="22" fillId="0" borderId="0" xfId="0" applyNumberFormat="1" applyFont="1" applyAlignment="1">
      <alignment vertical="center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vertical="center" wrapText="1"/>
    </xf>
    <xf numFmtId="166" fontId="20" fillId="0" borderId="5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164" fontId="20" fillId="0" borderId="5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Fill="1"/>
    <xf numFmtId="0" fontId="27" fillId="0" borderId="0" xfId="0" applyFont="1" applyFill="1"/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66" fontId="22" fillId="0" borderId="0" xfId="0" applyNumberFormat="1" applyFont="1" applyFill="1" applyAlignment="1">
      <alignment vertical="center"/>
    </xf>
    <xf numFmtId="0" fontId="22" fillId="0" borderId="0" xfId="0" applyFont="1" applyFill="1"/>
    <xf numFmtId="49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4" fontId="20" fillId="0" borderId="0" xfId="0" applyNumberFormat="1" applyFont="1" applyFill="1" applyAlignment="1">
      <alignment horizontal="left" vertical="center" wrapText="1"/>
    </xf>
    <xf numFmtId="164" fontId="20" fillId="0" borderId="0" xfId="0" applyNumberFormat="1" applyFont="1" applyFill="1" applyAlignment="1">
      <alignment horizontal="right" vertical="center" wrapText="1"/>
    </xf>
    <xf numFmtId="165" fontId="20" fillId="0" borderId="0" xfId="0" applyNumberFormat="1" applyFont="1" applyFill="1" applyAlignment="1">
      <alignment horizontal="center" vertical="center" wrapText="1"/>
    </xf>
    <xf numFmtId="166" fontId="20" fillId="0" borderId="0" xfId="0" applyNumberFormat="1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49" fontId="21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</cellXfs>
  <cellStyles count="42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</cellStyles>
  <dxfs count="0"/>
  <tableStyles count="0" defaultTableStyle="TableStyleMedium2" defaultPivotStyle="PivotStyleLight16"/>
  <colors>
    <mruColors>
      <color rgb="FF00FF00"/>
      <color rgb="FF00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B62" zoomScale="120" zoomScaleNormal="120" workbookViewId="0">
      <selection activeCell="G76" sqref="G76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17.28515625" style="2" bestFit="1" customWidth="1"/>
    <col min="4" max="4" width="32.7109375" style="12" bestFit="1" customWidth="1"/>
    <col min="5" max="5" width="15" style="25" customWidth="1"/>
    <col min="6" max="6" width="43.5703125" style="9" customWidth="1"/>
    <col min="7" max="7" width="40.5703125" style="3" customWidth="1"/>
    <col min="8" max="8" width="16.28515625" style="10" customWidth="1"/>
    <col min="9" max="9" width="12.28515625" style="11" customWidth="1"/>
    <col min="10" max="10" width="11.7109375" style="11" customWidth="1"/>
    <col min="11" max="11" width="12.85546875" style="6" customWidth="1"/>
    <col min="12" max="12" width="24" customWidth="1"/>
    <col min="14" max="14" width="11.7109375" style="1" customWidth="1"/>
    <col min="15" max="16384" width="33.5703125" style="1"/>
  </cols>
  <sheetData>
    <row r="1" spans="1:13" ht="38.25" customHeigh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1"/>
      <c r="M1" s="1"/>
    </row>
    <row r="2" spans="1:13" ht="82.5" customHeight="1" x14ac:dyDescent="0.25">
      <c r="A2" s="63" t="s">
        <v>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"/>
      <c r="M2" s="1"/>
    </row>
    <row r="3" spans="1:13" s="5" customFormat="1" ht="36" x14ac:dyDescent="0.2">
      <c r="A3" s="15" t="s">
        <v>1</v>
      </c>
      <c r="B3" s="16" t="s">
        <v>4</v>
      </c>
      <c r="C3" s="17" t="s">
        <v>5</v>
      </c>
      <c r="D3" s="17" t="s">
        <v>2</v>
      </c>
      <c r="E3" s="24" t="s">
        <v>3</v>
      </c>
      <c r="F3" s="18" t="s">
        <v>6</v>
      </c>
      <c r="G3" s="17" t="s">
        <v>0</v>
      </c>
      <c r="H3" s="19" t="s">
        <v>7</v>
      </c>
      <c r="I3" s="20" t="s">
        <v>8</v>
      </c>
      <c r="J3" s="20" t="s">
        <v>9</v>
      </c>
      <c r="K3" s="21" t="s">
        <v>10</v>
      </c>
      <c r="L3" s="4"/>
      <c r="M3" s="4"/>
    </row>
    <row r="4" spans="1:13" s="5" customFormat="1" ht="214.5" customHeight="1" x14ac:dyDescent="0.2">
      <c r="A4" s="35" t="s">
        <v>12</v>
      </c>
      <c r="B4" s="36" t="s">
        <v>13</v>
      </c>
      <c r="C4" s="27" t="s">
        <v>14</v>
      </c>
      <c r="D4" s="22" t="s">
        <v>15</v>
      </c>
      <c r="E4" s="33" t="s">
        <v>11</v>
      </c>
      <c r="F4" s="28" t="s">
        <v>16</v>
      </c>
      <c r="G4" s="28" t="s">
        <v>17</v>
      </c>
      <c r="H4" s="34" t="s">
        <v>18</v>
      </c>
      <c r="I4" s="23" t="s">
        <v>19</v>
      </c>
      <c r="J4" s="20" t="s">
        <v>20</v>
      </c>
      <c r="K4" s="34" t="s">
        <v>21</v>
      </c>
      <c r="L4" s="26"/>
      <c r="M4" s="4"/>
    </row>
    <row r="5" spans="1:13" s="44" customFormat="1" ht="49.15" customHeight="1" x14ac:dyDescent="0.2">
      <c r="A5" s="18" t="s">
        <v>23</v>
      </c>
      <c r="B5" s="37" t="s">
        <v>24</v>
      </c>
      <c r="C5" s="29" t="s">
        <v>25</v>
      </c>
      <c r="D5" s="29" t="s">
        <v>63</v>
      </c>
      <c r="E5" s="29" t="s">
        <v>11</v>
      </c>
      <c r="F5" s="38" t="s">
        <v>64</v>
      </c>
      <c r="G5" s="38" t="s">
        <v>64</v>
      </c>
      <c r="H5" s="30">
        <v>200</v>
      </c>
      <c r="I5" s="23">
        <v>44223</v>
      </c>
      <c r="J5" s="23">
        <v>44227</v>
      </c>
      <c r="K5" s="43">
        <v>200</v>
      </c>
      <c r="L5" s="31"/>
      <c r="M5" s="31"/>
    </row>
    <row r="6" spans="1:13" s="44" customFormat="1" ht="36" x14ac:dyDescent="0.2">
      <c r="A6" s="18" t="s">
        <v>23</v>
      </c>
      <c r="B6" s="37" t="s">
        <v>24</v>
      </c>
      <c r="C6" s="29" t="s">
        <v>25</v>
      </c>
      <c r="D6" s="29" t="s">
        <v>75</v>
      </c>
      <c r="E6" s="29" t="s">
        <v>11</v>
      </c>
      <c r="F6" s="38" t="s">
        <v>27</v>
      </c>
      <c r="G6" s="38" t="s">
        <v>27</v>
      </c>
      <c r="H6" s="30">
        <v>1434</v>
      </c>
      <c r="I6" s="23">
        <v>44242</v>
      </c>
      <c r="J6" s="23">
        <v>44607</v>
      </c>
      <c r="K6" s="30">
        <f>H6</f>
        <v>1434</v>
      </c>
      <c r="L6" s="31"/>
      <c r="M6" s="31"/>
    </row>
    <row r="7" spans="1:13" s="44" customFormat="1" ht="27.75" customHeight="1" x14ac:dyDescent="0.2">
      <c r="A7" s="18" t="s">
        <v>23</v>
      </c>
      <c r="B7" s="37" t="s">
        <v>24</v>
      </c>
      <c r="C7" s="29" t="s">
        <v>25</v>
      </c>
      <c r="D7" s="29" t="s">
        <v>58</v>
      </c>
      <c r="E7" s="29" t="s">
        <v>11</v>
      </c>
      <c r="F7" s="38" t="s">
        <v>27</v>
      </c>
      <c r="G7" s="38" t="s">
        <v>27</v>
      </c>
      <c r="H7" s="30">
        <v>300</v>
      </c>
      <c r="I7" s="23">
        <v>44237</v>
      </c>
      <c r="J7" s="23">
        <v>44253</v>
      </c>
      <c r="K7" s="43">
        <f>H7</f>
        <v>300</v>
      </c>
      <c r="L7" s="31"/>
      <c r="M7" s="31"/>
    </row>
    <row r="8" spans="1:13" s="32" customFormat="1" ht="24" x14ac:dyDescent="0.2">
      <c r="A8" s="18" t="s">
        <v>23</v>
      </c>
      <c r="B8" s="37" t="s">
        <v>24</v>
      </c>
      <c r="C8" s="29" t="s">
        <v>25</v>
      </c>
      <c r="D8" s="29" t="s">
        <v>29</v>
      </c>
      <c r="E8" s="29" t="s">
        <v>11</v>
      </c>
      <c r="F8" s="38" t="s">
        <v>26</v>
      </c>
      <c r="G8" s="38" t="s">
        <v>26</v>
      </c>
      <c r="H8" s="30">
        <f>75*12</f>
        <v>900</v>
      </c>
      <c r="I8" s="23">
        <v>44197</v>
      </c>
      <c r="J8" s="23">
        <v>44561</v>
      </c>
      <c r="K8" s="43">
        <f>(75*11)</f>
        <v>825</v>
      </c>
      <c r="L8" s="31"/>
      <c r="M8" s="31"/>
    </row>
    <row r="9" spans="1:13" s="14" customFormat="1" ht="24" x14ac:dyDescent="0.2">
      <c r="A9" s="18" t="s">
        <v>23</v>
      </c>
      <c r="B9" s="37" t="s">
        <v>24</v>
      </c>
      <c r="C9" s="29" t="s">
        <v>25</v>
      </c>
      <c r="D9" s="29" t="s">
        <v>54</v>
      </c>
      <c r="E9" s="29" t="s">
        <v>11</v>
      </c>
      <c r="F9" s="38" t="s">
        <v>26</v>
      </c>
      <c r="G9" s="38" t="s">
        <v>26</v>
      </c>
      <c r="H9" s="30">
        <f>(554.7-75)*4+(558.9-75)*4+(563.1-75)*4</f>
        <v>5806.8</v>
      </c>
      <c r="I9" s="23">
        <v>44197</v>
      </c>
      <c r="J9" s="23">
        <v>44561</v>
      </c>
      <c r="K9" s="43">
        <f>H9-(563.1-75)</f>
        <v>5318.7</v>
      </c>
      <c r="L9" s="13"/>
      <c r="M9" s="13"/>
    </row>
    <row r="10" spans="1:13" s="14" customFormat="1" ht="24" x14ac:dyDescent="0.2">
      <c r="A10" s="18" t="s">
        <v>23</v>
      </c>
      <c r="B10" s="37" t="s">
        <v>24</v>
      </c>
      <c r="C10" s="29" t="s">
        <v>25</v>
      </c>
      <c r="D10" s="29" t="s">
        <v>59</v>
      </c>
      <c r="E10" s="29" t="s">
        <v>11</v>
      </c>
      <c r="F10" s="38" t="s">
        <v>26</v>
      </c>
      <c r="G10" s="38" t="s">
        <v>26</v>
      </c>
      <c r="H10" s="30">
        <v>390</v>
      </c>
      <c r="I10" s="23">
        <v>44229</v>
      </c>
      <c r="J10" s="23">
        <v>44255</v>
      </c>
      <c r="K10" s="43">
        <v>390</v>
      </c>
      <c r="L10" s="13"/>
      <c r="M10" s="13"/>
    </row>
    <row r="11" spans="1:13" s="14" customFormat="1" ht="24" x14ac:dyDescent="0.2">
      <c r="A11" s="18" t="s">
        <v>23</v>
      </c>
      <c r="B11" s="37" t="s">
        <v>24</v>
      </c>
      <c r="C11" s="29" t="s">
        <v>25</v>
      </c>
      <c r="D11" s="29" t="s">
        <v>51</v>
      </c>
      <c r="E11" s="29" t="s">
        <v>11</v>
      </c>
      <c r="F11" s="38" t="s">
        <v>26</v>
      </c>
      <c r="G11" s="38" t="s">
        <v>26</v>
      </c>
      <c r="H11" s="45">
        <v>0</v>
      </c>
      <c r="I11" s="23">
        <v>44228</v>
      </c>
      <c r="J11" s="23">
        <v>44530</v>
      </c>
      <c r="K11" s="43">
        <f>91.67+74.99</f>
        <v>166.66</v>
      </c>
      <c r="L11" s="13"/>
      <c r="M11" s="13"/>
    </row>
    <row r="12" spans="1:13" s="14" customFormat="1" ht="24" customHeight="1" x14ac:dyDescent="0.2">
      <c r="A12" s="18" t="s">
        <v>23</v>
      </c>
      <c r="B12" s="36" t="s">
        <v>24</v>
      </c>
      <c r="C12" s="27" t="s">
        <v>25</v>
      </c>
      <c r="D12" s="29" t="s">
        <v>55</v>
      </c>
      <c r="E12" s="33" t="s">
        <v>11</v>
      </c>
      <c r="F12" s="38" t="s">
        <v>93</v>
      </c>
      <c r="G12" s="28" t="s">
        <v>93</v>
      </c>
      <c r="H12" s="30">
        <f>3783.33*6</f>
        <v>22699.98</v>
      </c>
      <c r="I12" s="23">
        <v>43831</v>
      </c>
      <c r="J12" s="20">
        <v>44196</v>
      </c>
      <c r="K12" s="30">
        <f>H12/6</f>
        <v>3783.33</v>
      </c>
      <c r="L12" s="26"/>
      <c r="M12" s="4"/>
    </row>
    <row r="13" spans="1:13" s="14" customFormat="1" ht="48" customHeight="1" x14ac:dyDescent="0.2">
      <c r="A13" s="18" t="s">
        <v>23</v>
      </c>
      <c r="B13" s="36" t="s">
        <v>24</v>
      </c>
      <c r="C13" s="27" t="s">
        <v>25</v>
      </c>
      <c r="D13" s="29" t="s">
        <v>94</v>
      </c>
      <c r="E13" s="33" t="s">
        <v>11</v>
      </c>
      <c r="F13" s="38" t="s">
        <v>93</v>
      </c>
      <c r="G13" s="28" t="s">
        <v>93</v>
      </c>
      <c r="H13" s="30">
        <v>2800</v>
      </c>
      <c r="I13" s="23">
        <v>44075</v>
      </c>
      <c r="J13" s="20">
        <v>44165</v>
      </c>
      <c r="K13" s="30">
        <v>2800</v>
      </c>
      <c r="L13" s="26"/>
      <c r="M13" s="4"/>
    </row>
    <row r="14" spans="1:13" s="5" customFormat="1" ht="27.75" customHeight="1" x14ac:dyDescent="0.2">
      <c r="A14" s="18" t="s">
        <v>79</v>
      </c>
      <c r="B14" s="36" t="s">
        <v>24</v>
      </c>
      <c r="C14" s="27" t="s">
        <v>25</v>
      </c>
      <c r="D14" s="29" t="s">
        <v>55</v>
      </c>
      <c r="E14" s="33" t="s">
        <v>11</v>
      </c>
      <c r="F14" s="38" t="s">
        <v>93</v>
      </c>
      <c r="G14" s="38" t="s">
        <v>93</v>
      </c>
      <c r="H14" s="30">
        <f>5450*6</f>
        <v>32700</v>
      </c>
      <c r="I14" s="23">
        <v>44197</v>
      </c>
      <c r="J14" s="20">
        <v>44561</v>
      </c>
      <c r="K14" s="30">
        <f>H14-5450</f>
        <v>27250</v>
      </c>
      <c r="L14" s="26"/>
      <c r="M14" s="4"/>
    </row>
    <row r="15" spans="1:13" s="5" customFormat="1" ht="27.75" customHeight="1" x14ac:dyDescent="0.2">
      <c r="A15" s="18" t="s">
        <v>56</v>
      </c>
      <c r="B15" s="36" t="s">
        <v>24</v>
      </c>
      <c r="C15" s="27" t="s">
        <v>25</v>
      </c>
      <c r="D15" s="29" t="s">
        <v>57</v>
      </c>
      <c r="E15" s="33" t="s">
        <v>11</v>
      </c>
      <c r="F15" s="28" t="s">
        <v>45</v>
      </c>
      <c r="G15" s="28" t="s">
        <v>45</v>
      </c>
      <c r="H15" s="30">
        <v>500</v>
      </c>
      <c r="I15" s="23">
        <v>44309</v>
      </c>
      <c r="J15" s="20">
        <v>44309</v>
      </c>
      <c r="K15" s="30">
        <v>500</v>
      </c>
      <c r="L15" s="26"/>
      <c r="M15" s="4"/>
    </row>
    <row r="16" spans="1:13" s="32" customFormat="1" ht="24" x14ac:dyDescent="0.2">
      <c r="A16" s="18" t="s">
        <v>84</v>
      </c>
      <c r="B16" s="37" t="s">
        <v>24</v>
      </c>
      <c r="C16" s="29" t="s">
        <v>25</v>
      </c>
      <c r="D16" s="29" t="s">
        <v>85</v>
      </c>
      <c r="E16" s="29" t="s">
        <v>11</v>
      </c>
      <c r="F16" s="38" t="s">
        <v>86</v>
      </c>
      <c r="G16" s="38" t="s">
        <v>86</v>
      </c>
      <c r="H16" s="30">
        <f>750+30</f>
        <v>780</v>
      </c>
      <c r="I16" s="23">
        <v>44302</v>
      </c>
      <c r="J16" s="23">
        <v>44561</v>
      </c>
      <c r="K16" s="43">
        <v>0</v>
      </c>
      <c r="L16" s="31"/>
      <c r="M16" s="31"/>
    </row>
    <row r="17" spans="1:13" s="32" customFormat="1" ht="34.5" customHeight="1" x14ac:dyDescent="0.2">
      <c r="A17" s="18" t="s">
        <v>23</v>
      </c>
      <c r="B17" s="37" t="s">
        <v>24</v>
      </c>
      <c r="C17" s="29" t="s">
        <v>25</v>
      </c>
      <c r="D17" s="29" t="s">
        <v>48</v>
      </c>
      <c r="E17" s="29" t="s">
        <v>11</v>
      </c>
      <c r="F17" s="38" t="s">
        <v>49</v>
      </c>
      <c r="G17" s="38" t="s">
        <v>49</v>
      </c>
      <c r="H17" s="30">
        <v>1650</v>
      </c>
      <c r="I17" s="23">
        <v>43831</v>
      </c>
      <c r="J17" s="23">
        <v>44196</v>
      </c>
      <c r="K17" s="43">
        <f>1495+59.8</f>
        <v>1554.8</v>
      </c>
      <c r="L17" s="31"/>
      <c r="M17" s="31"/>
    </row>
    <row r="18" spans="1:13" s="14" customFormat="1" ht="34.5" customHeight="1" x14ac:dyDescent="0.2">
      <c r="A18" s="18" t="s">
        <v>23</v>
      </c>
      <c r="B18" s="37" t="s">
        <v>24</v>
      </c>
      <c r="C18" s="29" t="s">
        <v>25</v>
      </c>
      <c r="D18" s="29" t="s">
        <v>48</v>
      </c>
      <c r="E18" s="29" t="s">
        <v>11</v>
      </c>
      <c r="F18" s="38" t="s">
        <v>49</v>
      </c>
      <c r="G18" s="38" t="s">
        <v>49</v>
      </c>
      <c r="H18" s="30">
        <v>1650</v>
      </c>
      <c r="I18" s="23">
        <v>44197</v>
      </c>
      <c r="J18" s="23">
        <v>44561</v>
      </c>
      <c r="K18" s="43">
        <v>0</v>
      </c>
      <c r="L18" s="13"/>
      <c r="M18" s="13"/>
    </row>
    <row r="19" spans="1:13" s="14" customFormat="1" ht="24" x14ac:dyDescent="0.2">
      <c r="A19" s="18" t="s">
        <v>60</v>
      </c>
      <c r="B19" s="37" t="s">
        <v>24</v>
      </c>
      <c r="C19" s="29" t="s">
        <v>25</v>
      </c>
      <c r="D19" s="29" t="s">
        <v>52</v>
      </c>
      <c r="E19" s="29" t="s">
        <v>11</v>
      </c>
      <c r="F19" s="38" t="s">
        <v>67</v>
      </c>
      <c r="G19" s="38" t="s">
        <v>68</v>
      </c>
      <c r="H19" s="30">
        <v>1200</v>
      </c>
      <c r="I19" s="23">
        <v>44197</v>
      </c>
      <c r="J19" s="23">
        <v>44561</v>
      </c>
      <c r="K19" s="43">
        <v>730.18</v>
      </c>
      <c r="L19" s="13"/>
      <c r="M19" s="13"/>
    </row>
    <row r="20" spans="1:13" s="32" customFormat="1" ht="24" x14ac:dyDescent="0.2">
      <c r="A20" s="18" t="s">
        <v>23</v>
      </c>
      <c r="B20" s="37" t="s">
        <v>24</v>
      </c>
      <c r="C20" s="29" t="s">
        <v>25</v>
      </c>
      <c r="D20" s="29" t="s">
        <v>50</v>
      </c>
      <c r="E20" s="29" t="s">
        <v>11</v>
      </c>
      <c r="F20" s="38" t="s">
        <v>39</v>
      </c>
      <c r="G20" s="38" t="s">
        <v>39</v>
      </c>
      <c r="H20" s="43">
        <f>K20</f>
        <v>3064.85</v>
      </c>
      <c r="I20" s="23">
        <v>44166</v>
      </c>
      <c r="J20" s="23">
        <v>44530</v>
      </c>
      <c r="K20" s="43">
        <v>3064.85</v>
      </c>
      <c r="L20" s="31"/>
      <c r="M20" s="31"/>
    </row>
    <row r="21" spans="1:13" s="32" customFormat="1" ht="24" x14ac:dyDescent="0.2">
      <c r="A21" s="18" t="s">
        <v>23</v>
      </c>
      <c r="B21" s="37" t="s">
        <v>24</v>
      </c>
      <c r="C21" s="29" t="s">
        <v>25</v>
      </c>
      <c r="D21" s="29" t="s">
        <v>120</v>
      </c>
      <c r="E21" s="29" t="s">
        <v>11</v>
      </c>
      <c r="F21" s="38" t="s">
        <v>121</v>
      </c>
      <c r="G21" s="38" t="s">
        <v>121</v>
      </c>
      <c r="H21" s="43">
        <f>K21</f>
        <v>403.18</v>
      </c>
      <c r="I21" s="23">
        <v>44166</v>
      </c>
      <c r="J21" s="23">
        <v>44530</v>
      </c>
      <c r="K21" s="43">
        <v>403.18</v>
      </c>
      <c r="L21" s="31"/>
      <c r="M21" s="31"/>
    </row>
    <row r="22" spans="1:13" s="14" customFormat="1" ht="24" x14ac:dyDescent="0.2">
      <c r="A22" s="18" t="s">
        <v>23</v>
      </c>
      <c r="B22" s="37" t="s">
        <v>24</v>
      </c>
      <c r="C22" s="29" t="s">
        <v>25</v>
      </c>
      <c r="D22" s="29" t="s">
        <v>61</v>
      </c>
      <c r="E22" s="29" t="s">
        <v>11</v>
      </c>
      <c r="F22" s="38" t="s">
        <v>62</v>
      </c>
      <c r="G22" s="38" t="s">
        <v>62</v>
      </c>
      <c r="H22" s="43">
        <v>500</v>
      </c>
      <c r="I22" s="23">
        <v>44197</v>
      </c>
      <c r="J22" s="23">
        <v>44561</v>
      </c>
      <c r="K22" s="43">
        <v>500</v>
      </c>
      <c r="L22" s="13"/>
      <c r="M22" s="13"/>
    </row>
    <row r="23" spans="1:13" s="14" customFormat="1" ht="24" x14ac:dyDescent="0.2">
      <c r="A23" s="18" t="s">
        <v>23</v>
      </c>
      <c r="B23" s="37" t="s">
        <v>24</v>
      </c>
      <c r="C23" s="29" t="s">
        <v>25</v>
      </c>
      <c r="D23" s="29" t="s">
        <v>65</v>
      </c>
      <c r="E23" s="29" t="s">
        <v>11</v>
      </c>
      <c r="F23" s="38" t="s">
        <v>66</v>
      </c>
      <c r="G23" s="38" t="s">
        <v>66</v>
      </c>
      <c r="H23" s="30">
        <v>80.33</v>
      </c>
      <c r="I23" s="23">
        <v>44284</v>
      </c>
      <c r="J23" s="23">
        <v>44284</v>
      </c>
      <c r="K23" s="43">
        <v>80.33</v>
      </c>
      <c r="L23" s="31"/>
      <c r="M23" s="13"/>
    </row>
    <row r="24" spans="1:13" s="14" customFormat="1" ht="24" x14ac:dyDescent="0.2">
      <c r="A24" s="18" t="s">
        <v>92</v>
      </c>
      <c r="B24" s="37" t="s">
        <v>24</v>
      </c>
      <c r="C24" s="29" t="s">
        <v>25</v>
      </c>
      <c r="D24" s="29" t="s">
        <v>91</v>
      </c>
      <c r="E24" s="29" t="s">
        <v>11</v>
      </c>
      <c r="F24" s="38" t="s">
        <v>66</v>
      </c>
      <c r="G24" s="38" t="s">
        <v>66</v>
      </c>
      <c r="H24" s="30">
        <v>2100</v>
      </c>
      <c r="I24" s="23">
        <v>44484</v>
      </c>
      <c r="J24" s="23">
        <v>44530</v>
      </c>
      <c r="K24" s="43">
        <f>H24</f>
        <v>2100</v>
      </c>
      <c r="L24" s="31"/>
      <c r="M24" s="13"/>
    </row>
    <row r="25" spans="1:13" s="32" customFormat="1" ht="24" x14ac:dyDescent="0.2">
      <c r="A25" s="18" t="s">
        <v>95</v>
      </c>
      <c r="B25" s="37" t="s">
        <v>24</v>
      </c>
      <c r="C25" s="29" t="s">
        <v>25</v>
      </c>
      <c r="D25" s="29" t="s">
        <v>40</v>
      </c>
      <c r="E25" s="29" t="s">
        <v>11</v>
      </c>
      <c r="F25" s="38" t="s">
        <v>41</v>
      </c>
      <c r="G25" s="38" t="s">
        <v>41</v>
      </c>
      <c r="H25" s="30">
        <f>427*12</f>
        <v>5124</v>
      </c>
      <c r="I25" s="23">
        <v>44197</v>
      </c>
      <c r="J25" s="23">
        <v>44561</v>
      </c>
      <c r="K25" s="43">
        <f>150+230+200+360</f>
        <v>940</v>
      </c>
      <c r="L25" s="31"/>
      <c r="M25" s="31"/>
    </row>
    <row r="26" spans="1:13" s="32" customFormat="1" ht="24" x14ac:dyDescent="0.2">
      <c r="A26" s="18" t="s">
        <v>23</v>
      </c>
      <c r="B26" s="37" t="s">
        <v>24</v>
      </c>
      <c r="C26" s="29" t="s">
        <v>25</v>
      </c>
      <c r="D26" s="29" t="s">
        <v>73</v>
      </c>
      <c r="E26" s="29" t="s">
        <v>11</v>
      </c>
      <c r="F26" s="38" t="s">
        <v>28</v>
      </c>
      <c r="G26" s="38" t="s">
        <v>28</v>
      </c>
      <c r="H26" s="30">
        <v>250</v>
      </c>
      <c r="I26" s="23">
        <v>44256</v>
      </c>
      <c r="J26" s="23">
        <v>44593</v>
      </c>
      <c r="K26" s="43">
        <f>125*2</f>
        <v>250</v>
      </c>
      <c r="L26" s="31"/>
      <c r="M26" s="31"/>
    </row>
    <row r="27" spans="1:13" s="32" customFormat="1" ht="24" x14ac:dyDescent="0.2">
      <c r="A27" s="18" t="s">
        <v>23</v>
      </c>
      <c r="B27" s="37" t="s">
        <v>24</v>
      </c>
      <c r="C27" s="29" t="s">
        <v>25</v>
      </c>
      <c r="D27" s="29" t="s">
        <v>74</v>
      </c>
      <c r="E27" s="29" t="s">
        <v>11</v>
      </c>
      <c r="F27" s="38" t="s">
        <v>28</v>
      </c>
      <c r="G27" s="38" t="s">
        <v>28</v>
      </c>
      <c r="H27" s="30">
        <f>131.12*2</f>
        <v>262.24</v>
      </c>
      <c r="I27" s="23">
        <v>44287</v>
      </c>
      <c r="J27" s="23">
        <v>44469</v>
      </c>
      <c r="K27" s="43">
        <f>131.12*2</f>
        <v>262.24</v>
      </c>
      <c r="L27" s="31"/>
      <c r="M27" s="31"/>
    </row>
    <row r="28" spans="1:13" s="32" customFormat="1" ht="24" x14ac:dyDescent="0.2">
      <c r="A28" s="18" t="s">
        <v>23</v>
      </c>
      <c r="B28" s="37" t="s">
        <v>24</v>
      </c>
      <c r="C28" s="29" t="s">
        <v>25</v>
      </c>
      <c r="D28" s="29" t="s">
        <v>47</v>
      </c>
      <c r="E28" s="29" t="s">
        <v>11</v>
      </c>
      <c r="F28" s="38" t="s">
        <v>46</v>
      </c>
      <c r="G28" s="38" t="s">
        <v>46</v>
      </c>
      <c r="H28" s="30">
        <v>2100</v>
      </c>
      <c r="I28" s="23">
        <v>44252</v>
      </c>
      <c r="J28" s="23">
        <v>44617</v>
      </c>
      <c r="K28" s="43">
        <v>2100</v>
      </c>
      <c r="L28" s="31"/>
      <c r="M28" s="31"/>
    </row>
    <row r="29" spans="1:13" s="32" customFormat="1" ht="24" x14ac:dyDescent="0.2">
      <c r="A29" s="18" t="s">
        <v>23</v>
      </c>
      <c r="B29" s="37" t="s">
        <v>24</v>
      </c>
      <c r="C29" s="29" t="s">
        <v>25</v>
      </c>
      <c r="D29" s="29" t="s">
        <v>96</v>
      </c>
      <c r="E29" s="29" t="s">
        <v>11</v>
      </c>
      <c r="F29" s="38" t="s">
        <v>46</v>
      </c>
      <c r="G29" s="38" t="s">
        <v>46</v>
      </c>
      <c r="H29" s="30">
        <v>900</v>
      </c>
      <c r="I29" s="23">
        <v>44442</v>
      </c>
      <c r="J29" s="23">
        <v>44807</v>
      </c>
      <c r="K29" s="43">
        <v>900</v>
      </c>
      <c r="L29" s="31"/>
      <c r="M29" s="31"/>
    </row>
    <row r="30" spans="1:13" s="14" customFormat="1" ht="24" x14ac:dyDescent="0.2">
      <c r="A30" s="18" t="s">
        <v>23</v>
      </c>
      <c r="B30" s="27" t="s">
        <v>24</v>
      </c>
      <c r="C30" s="41" t="s">
        <v>25</v>
      </c>
      <c r="D30" s="29" t="s">
        <v>97</v>
      </c>
      <c r="E30" s="41" t="s">
        <v>11</v>
      </c>
      <c r="F30" s="38" t="s">
        <v>46</v>
      </c>
      <c r="G30" s="38" t="s">
        <v>46</v>
      </c>
      <c r="H30" s="40">
        <v>1648</v>
      </c>
      <c r="I30" s="20">
        <v>44469</v>
      </c>
      <c r="J30" s="20">
        <v>44834</v>
      </c>
      <c r="K30" s="40">
        <v>1648</v>
      </c>
      <c r="L30" s="13"/>
      <c r="M30" s="13"/>
    </row>
    <row r="31" spans="1:13" s="14" customFormat="1" ht="24" x14ac:dyDescent="0.2">
      <c r="A31" s="18" t="s">
        <v>23</v>
      </c>
      <c r="B31" s="27" t="s">
        <v>24</v>
      </c>
      <c r="C31" s="41" t="s">
        <v>25</v>
      </c>
      <c r="D31" s="29" t="s">
        <v>98</v>
      </c>
      <c r="E31" s="41" t="s">
        <v>11</v>
      </c>
      <c r="F31" s="38" t="s">
        <v>46</v>
      </c>
      <c r="G31" s="38" t="s">
        <v>46</v>
      </c>
      <c r="H31" s="40">
        <v>292</v>
      </c>
      <c r="I31" s="20">
        <v>44469</v>
      </c>
      <c r="J31" s="20">
        <v>44834</v>
      </c>
      <c r="K31" s="40">
        <v>292</v>
      </c>
      <c r="L31" s="13"/>
      <c r="M31" s="13"/>
    </row>
    <row r="32" spans="1:13" s="14" customFormat="1" ht="24" x14ac:dyDescent="0.2">
      <c r="A32" s="18" t="s">
        <v>23</v>
      </c>
      <c r="B32" s="27" t="s">
        <v>24</v>
      </c>
      <c r="C32" s="41" t="s">
        <v>25</v>
      </c>
      <c r="D32" s="41" t="s">
        <v>107</v>
      </c>
      <c r="E32" s="41" t="s">
        <v>11</v>
      </c>
      <c r="F32" s="38" t="s">
        <v>108</v>
      </c>
      <c r="G32" s="38" t="s">
        <v>108</v>
      </c>
      <c r="H32" s="30">
        <f>9000*4</f>
        <v>36000</v>
      </c>
      <c r="I32" s="23">
        <v>43196</v>
      </c>
      <c r="J32" s="23">
        <v>44669</v>
      </c>
      <c r="K32" s="43">
        <v>9000</v>
      </c>
      <c r="L32" s="31"/>
      <c r="M32" s="13"/>
    </row>
    <row r="33" spans="1:13" s="32" customFormat="1" ht="24" x14ac:dyDescent="0.2">
      <c r="A33" s="18" t="s">
        <v>23</v>
      </c>
      <c r="B33" s="37" t="s">
        <v>24</v>
      </c>
      <c r="C33" s="29" t="s">
        <v>25</v>
      </c>
      <c r="D33" s="29" t="s">
        <v>109</v>
      </c>
      <c r="E33" s="29" t="s">
        <v>11</v>
      </c>
      <c r="F33" s="38" t="s">
        <v>110</v>
      </c>
      <c r="G33" s="38" t="s">
        <v>110</v>
      </c>
      <c r="H33" s="30">
        <f>K33</f>
        <v>463.13</v>
      </c>
      <c r="I33" s="23">
        <v>44197</v>
      </c>
      <c r="J33" s="23">
        <v>44561</v>
      </c>
      <c r="K33" s="43">
        <f>197.23+265.9</f>
        <v>463.13</v>
      </c>
      <c r="L33" s="31"/>
      <c r="M33" s="31"/>
    </row>
    <row r="34" spans="1:13" s="14" customFormat="1" ht="24" x14ac:dyDescent="0.2">
      <c r="A34" s="18" t="s">
        <v>87</v>
      </c>
      <c r="B34" s="37" t="s">
        <v>24</v>
      </c>
      <c r="C34" s="29" t="s">
        <v>25</v>
      </c>
      <c r="D34" s="41" t="s">
        <v>88</v>
      </c>
      <c r="E34" s="29" t="s">
        <v>11</v>
      </c>
      <c r="F34" s="38" t="s">
        <v>89</v>
      </c>
      <c r="G34" s="38" t="s">
        <v>89</v>
      </c>
      <c r="H34" s="40">
        <v>85.75</v>
      </c>
      <c r="I34" s="20">
        <v>44371</v>
      </c>
      <c r="J34" s="20">
        <v>44371</v>
      </c>
      <c r="K34" s="42">
        <v>85.75</v>
      </c>
      <c r="L34" s="13"/>
      <c r="M34" s="13"/>
    </row>
    <row r="35" spans="1:13" s="32" customFormat="1" ht="24" x14ac:dyDescent="0.2">
      <c r="A35" s="18" t="s">
        <v>23</v>
      </c>
      <c r="B35" s="37" t="s">
        <v>24</v>
      </c>
      <c r="C35" s="29" t="s">
        <v>25</v>
      </c>
      <c r="D35" s="29" t="s">
        <v>111</v>
      </c>
      <c r="E35" s="29" t="s">
        <v>11</v>
      </c>
      <c r="F35" s="38" t="s">
        <v>112</v>
      </c>
      <c r="G35" s="38" t="s">
        <v>112</v>
      </c>
      <c r="H35" s="30">
        <f>500+25</f>
        <v>525</v>
      </c>
      <c r="I35" s="23">
        <v>44197</v>
      </c>
      <c r="J35" s="23">
        <v>44377</v>
      </c>
      <c r="K35" s="43">
        <f>500+25</f>
        <v>525</v>
      </c>
      <c r="L35" s="31"/>
      <c r="M35" s="31"/>
    </row>
    <row r="36" spans="1:13" s="14" customFormat="1" ht="36" x14ac:dyDescent="0.2">
      <c r="A36" s="18" t="s">
        <v>80</v>
      </c>
      <c r="B36" s="37" t="s">
        <v>24</v>
      </c>
      <c r="C36" s="29" t="s">
        <v>25</v>
      </c>
      <c r="D36" s="41" t="s">
        <v>81</v>
      </c>
      <c r="E36" s="29" t="s">
        <v>11</v>
      </c>
      <c r="F36" s="38" t="s">
        <v>115</v>
      </c>
      <c r="G36" s="38" t="s">
        <v>115</v>
      </c>
      <c r="H36" s="40">
        <v>720</v>
      </c>
      <c r="I36" s="20">
        <v>44368</v>
      </c>
      <c r="J36" s="20">
        <v>44377</v>
      </c>
      <c r="K36" s="43">
        <v>720</v>
      </c>
      <c r="L36" s="13"/>
      <c r="M36" s="13"/>
    </row>
    <row r="37" spans="1:13" s="14" customFormat="1" ht="60" x14ac:dyDescent="0.2">
      <c r="A37" s="18" t="s">
        <v>114</v>
      </c>
      <c r="B37" s="37" t="s">
        <v>24</v>
      </c>
      <c r="C37" s="29" t="s">
        <v>25</v>
      </c>
      <c r="D37" s="41" t="s">
        <v>113</v>
      </c>
      <c r="E37" s="29" t="s">
        <v>11</v>
      </c>
      <c r="F37" s="38" t="s">
        <v>115</v>
      </c>
      <c r="G37" s="38" t="s">
        <v>115</v>
      </c>
      <c r="H37" s="40">
        <v>1200</v>
      </c>
      <c r="I37" s="20">
        <v>44449</v>
      </c>
      <c r="J37" s="20">
        <v>44561</v>
      </c>
      <c r="K37" s="43">
        <v>0</v>
      </c>
      <c r="L37" s="13"/>
      <c r="M37" s="13"/>
    </row>
    <row r="38" spans="1:13" s="14" customFormat="1" ht="36" x14ac:dyDescent="0.2">
      <c r="A38" s="18" t="s">
        <v>82</v>
      </c>
      <c r="B38" s="37" t="s">
        <v>24</v>
      </c>
      <c r="C38" s="29" t="s">
        <v>25</v>
      </c>
      <c r="D38" s="41" t="s">
        <v>83</v>
      </c>
      <c r="E38" s="29" t="s">
        <v>11</v>
      </c>
      <c r="F38" s="38" t="s">
        <v>69</v>
      </c>
      <c r="G38" s="38" t="s">
        <v>69</v>
      </c>
      <c r="H38" s="40">
        <f>800+120+36.8</f>
        <v>956.8</v>
      </c>
      <c r="I38" s="23">
        <v>44337</v>
      </c>
      <c r="J38" s="23">
        <v>44365</v>
      </c>
      <c r="K38" s="43">
        <f>H38</f>
        <v>956.8</v>
      </c>
      <c r="L38" s="13"/>
      <c r="M38" s="13"/>
    </row>
    <row r="39" spans="1:13" s="14" customFormat="1" ht="24" x14ac:dyDescent="0.2">
      <c r="A39" s="18" t="s">
        <v>23</v>
      </c>
      <c r="B39" s="27" t="s">
        <v>24</v>
      </c>
      <c r="C39" s="41" t="s">
        <v>25</v>
      </c>
      <c r="D39" s="41" t="s">
        <v>105</v>
      </c>
      <c r="E39" s="41" t="s">
        <v>11</v>
      </c>
      <c r="F39" s="38" t="s">
        <v>106</v>
      </c>
      <c r="G39" s="38" t="s">
        <v>106</v>
      </c>
      <c r="H39" s="30">
        <v>357</v>
      </c>
      <c r="I39" s="20">
        <v>44562</v>
      </c>
      <c r="J39" s="20">
        <v>44926</v>
      </c>
      <c r="K39" s="42">
        <f>H39</f>
        <v>357</v>
      </c>
      <c r="L39" s="31"/>
      <c r="M39" s="13"/>
    </row>
    <row r="40" spans="1:13" s="32" customFormat="1" ht="24" x14ac:dyDescent="0.2">
      <c r="A40" s="18" t="s">
        <v>117</v>
      </c>
      <c r="B40" s="37" t="s">
        <v>24</v>
      </c>
      <c r="C40" s="29" t="s">
        <v>25</v>
      </c>
      <c r="D40" s="29" t="s">
        <v>118</v>
      </c>
      <c r="E40" s="29" t="s">
        <v>11</v>
      </c>
      <c r="F40" s="38" t="s">
        <v>116</v>
      </c>
      <c r="G40" s="38" t="s">
        <v>116</v>
      </c>
      <c r="H40" s="30">
        <f>46</f>
        <v>46</v>
      </c>
      <c r="I40" s="23">
        <v>44518</v>
      </c>
      <c r="J40" s="23">
        <v>44518</v>
      </c>
      <c r="K40" s="30">
        <f>H40</f>
        <v>46</v>
      </c>
      <c r="L40" s="31"/>
      <c r="M40" s="31"/>
    </row>
    <row r="41" spans="1:13" s="32" customFormat="1" ht="24" x14ac:dyDescent="0.2">
      <c r="A41" s="18" t="s">
        <v>23</v>
      </c>
      <c r="B41" s="37" t="s">
        <v>24</v>
      </c>
      <c r="C41" s="29" t="s">
        <v>25</v>
      </c>
      <c r="D41" s="29" t="s">
        <v>103</v>
      </c>
      <c r="E41" s="29" t="s">
        <v>11</v>
      </c>
      <c r="F41" s="38" t="s">
        <v>104</v>
      </c>
      <c r="G41" s="38" t="s">
        <v>104</v>
      </c>
      <c r="H41" s="30">
        <f>300</f>
        <v>300</v>
      </c>
      <c r="I41" s="23">
        <v>44316</v>
      </c>
      <c r="J41" s="23">
        <v>44316</v>
      </c>
      <c r="K41" s="43">
        <v>300</v>
      </c>
      <c r="L41" s="31"/>
      <c r="M41" s="31"/>
    </row>
    <row r="42" spans="1:13" s="32" customFormat="1" ht="24" x14ac:dyDescent="0.2">
      <c r="A42" s="18" t="s">
        <v>23</v>
      </c>
      <c r="B42" s="37" t="s">
        <v>24</v>
      </c>
      <c r="C42" s="29" t="s">
        <v>25</v>
      </c>
      <c r="D42" s="29" t="s">
        <v>101</v>
      </c>
      <c r="E42" s="29" t="s">
        <v>11</v>
      </c>
      <c r="F42" s="38" t="s">
        <v>102</v>
      </c>
      <c r="G42" s="38" t="s">
        <v>102</v>
      </c>
      <c r="H42" s="30">
        <f>39.69*2</f>
        <v>79.38</v>
      </c>
      <c r="I42" s="23">
        <v>44317</v>
      </c>
      <c r="J42" s="23">
        <v>44530</v>
      </c>
      <c r="K42" s="43">
        <f>79.17+48.42</f>
        <v>127.59</v>
      </c>
      <c r="L42" s="31"/>
      <c r="M42" s="31"/>
    </row>
    <row r="43" spans="1:13" s="32" customFormat="1" ht="24" x14ac:dyDescent="0.25">
      <c r="A43" s="18" t="s">
        <v>23</v>
      </c>
      <c r="B43" s="37" t="s">
        <v>24</v>
      </c>
      <c r="C43" s="29" t="s">
        <v>25</v>
      </c>
      <c r="D43" s="29" t="s">
        <v>99</v>
      </c>
      <c r="E43" s="29" t="s">
        <v>11</v>
      </c>
      <c r="F43" s="38" t="s">
        <v>100</v>
      </c>
      <c r="G43" s="38" t="s">
        <v>100</v>
      </c>
      <c r="H43" s="30">
        <f>14.75*16+(4.84*20)</f>
        <v>332.8</v>
      </c>
      <c r="I43" s="23">
        <v>44197</v>
      </c>
      <c r="J43" s="23">
        <v>44469</v>
      </c>
      <c r="K43" s="43">
        <v>118.03</v>
      </c>
      <c r="L43" s="47"/>
      <c r="M43" s="31"/>
    </row>
    <row r="44" spans="1:13" s="32" customFormat="1" ht="24" x14ac:dyDescent="0.25">
      <c r="A44" s="18" t="s">
        <v>23</v>
      </c>
      <c r="B44" s="37" t="s">
        <v>24</v>
      </c>
      <c r="C44" s="29" t="s">
        <v>25</v>
      </c>
      <c r="D44" s="29" t="s">
        <v>99</v>
      </c>
      <c r="E44" s="29" t="s">
        <v>11</v>
      </c>
      <c r="F44" s="38" t="s">
        <v>119</v>
      </c>
      <c r="G44" s="38" t="s">
        <v>119</v>
      </c>
      <c r="H44" s="30">
        <v>20</v>
      </c>
      <c r="I44" s="23">
        <v>44470</v>
      </c>
      <c r="J44" s="23">
        <v>44561</v>
      </c>
      <c r="K44" s="43">
        <v>0</v>
      </c>
      <c r="L44" s="47"/>
      <c r="M44" s="31"/>
    </row>
    <row r="45" spans="1:13" s="32" customFormat="1" ht="24" x14ac:dyDescent="0.2">
      <c r="A45" s="18" t="s">
        <v>23</v>
      </c>
      <c r="B45" s="37" t="s">
        <v>24</v>
      </c>
      <c r="C45" s="29" t="s">
        <v>25</v>
      </c>
      <c r="D45" s="29" t="s">
        <v>30</v>
      </c>
      <c r="E45" s="29" t="s">
        <v>11</v>
      </c>
      <c r="F45" s="38" t="s">
        <v>31</v>
      </c>
      <c r="G45" s="38" t="s">
        <v>31</v>
      </c>
      <c r="H45" s="30">
        <v>7800</v>
      </c>
      <c r="I45" s="23">
        <v>44197</v>
      </c>
      <c r="J45" s="23">
        <v>44561</v>
      </c>
      <c r="K45" s="43">
        <f>(1152+46.08)*5+1390+55.6</f>
        <v>7436</v>
      </c>
      <c r="L45" s="46"/>
      <c r="M45" s="31"/>
    </row>
    <row r="46" spans="1:13" s="32" customFormat="1" ht="24" x14ac:dyDescent="0.2">
      <c r="A46" s="18" t="s">
        <v>23</v>
      </c>
      <c r="B46" s="37" t="s">
        <v>24</v>
      </c>
      <c r="C46" s="29" t="s">
        <v>25</v>
      </c>
      <c r="D46" s="29" t="s">
        <v>53</v>
      </c>
      <c r="E46" s="29" t="s">
        <v>11</v>
      </c>
      <c r="F46" s="38" t="s">
        <v>44</v>
      </c>
      <c r="G46" s="38" t="s">
        <v>44</v>
      </c>
      <c r="H46" s="30">
        <v>679.5</v>
      </c>
      <c r="I46" s="23">
        <v>44197</v>
      </c>
      <c r="J46" s="23">
        <v>44561</v>
      </c>
      <c r="K46" s="43">
        <f>H46-58.45</f>
        <v>621.04999999999995</v>
      </c>
      <c r="L46" s="31"/>
      <c r="M46" s="31"/>
    </row>
    <row r="47" spans="1:13" s="32" customFormat="1" ht="24" x14ac:dyDescent="0.2">
      <c r="A47" s="18" t="s">
        <v>23</v>
      </c>
      <c r="B47" s="37" t="s">
        <v>24</v>
      </c>
      <c r="C47" s="29" t="s">
        <v>25</v>
      </c>
      <c r="D47" s="29" t="s">
        <v>76</v>
      </c>
      <c r="E47" s="29" t="s">
        <v>11</v>
      </c>
      <c r="F47" s="38" t="s">
        <v>69</v>
      </c>
      <c r="G47" s="38" t="s">
        <v>69</v>
      </c>
      <c r="H47" s="30">
        <f>(300*4)+(12*4)</f>
        <v>1248</v>
      </c>
      <c r="I47" s="23">
        <v>43831</v>
      </c>
      <c r="J47" s="23">
        <v>44196</v>
      </c>
      <c r="K47" s="43">
        <f>437+17.48+32.5</f>
        <v>486.98</v>
      </c>
      <c r="L47" s="31"/>
      <c r="M47" s="31"/>
    </row>
    <row r="48" spans="1:13" s="32" customFormat="1" ht="24" x14ac:dyDescent="0.2">
      <c r="A48" s="18" t="s">
        <v>23</v>
      </c>
      <c r="B48" s="37" t="s">
        <v>24</v>
      </c>
      <c r="C48" s="29" t="s">
        <v>25</v>
      </c>
      <c r="D48" s="29" t="s">
        <v>43</v>
      </c>
      <c r="E48" s="29" t="s">
        <v>11</v>
      </c>
      <c r="F48" s="38" t="s">
        <v>42</v>
      </c>
      <c r="G48" s="38" t="s">
        <v>42</v>
      </c>
      <c r="H48" s="30">
        <v>2600</v>
      </c>
      <c r="I48" s="23">
        <v>44197</v>
      </c>
      <c r="J48" s="23">
        <v>44561</v>
      </c>
      <c r="K48" s="43">
        <f>2119.89</f>
        <v>2119.89</v>
      </c>
      <c r="L48" s="31"/>
      <c r="M48" s="31"/>
    </row>
    <row r="49" spans="1:13" s="32" customFormat="1" ht="24" x14ac:dyDescent="0.2">
      <c r="A49" s="18" t="s">
        <v>23</v>
      </c>
      <c r="B49" s="37" t="s">
        <v>24</v>
      </c>
      <c r="C49" s="39" t="s">
        <v>25</v>
      </c>
      <c r="D49" s="29" t="s">
        <v>70</v>
      </c>
      <c r="E49" s="29" t="s">
        <v>11</v>
      </c>
      <c r="F49" s="38" t="s">
        <v>32</v>
      </c>
      <c r="G49" s="38" t="s">
        <v>32</v>
      </c>
      <c r="H49" s="30">
        <v>455</v>
      </c>
      <c r="I49" s="23">
        <v>44197</v>
      </c>
      <c r="J49" s="23">
        <v>44561</v>
      </c>
      <c r="K49" s="43">
        <v>455</v>
      </c>
      <c r="L49" s="31"/>
      <c r="M49" s="31"/>
    </row>
    <row r="50" spans="1:13" s="32" customFormat="1" ht="24" x14ac:dyDescent="0.2">
      <c r="A50" s="18" t="s">
        <v>23</v>
      </c>
      <c r="B50" s="37" t="s">
        <v>24</v>
      </c>
      <c r="C50" s="39" t="s">
        <v>25</v>
      </c>
      <c r="D50" s="29" t="s">
        <v>71</v>
      </c>
      <c r="E50" s="29" t="s">
        <v>11</v>
      </c>
      <c r="F50" s="38" t="s">
        <v>32</v>
      </c>
      <c r="G50" s="38" t="s">
        <v>32</v>
      </c>
      <c r="H50" s="30">
        <v>132.6</v>
      </c>
      <c r="I50" s="23">
        <v>44013</v>
      </c>
      <c r="J50" s="23">
        <v>44196</v>
      </c>
      <c r="K50" s="43">
        <v>132.6</v>
      </c>
      <c r="L50" s="31"/>
      <c r="M50" s="31"/>
    </row>
    <row r="51" spans="1:13" s="32" customFormat="1" ht="24" x14ac:dyDescent="0.2">
      <c r="A51" s="18" t="s">
        <v>23</v>
      </c>
      <c r="B51" s="37" t="s">
        <v>24</v>
      </c>
      <c r="C51" s="39" t="s">
        <v>25</v>
      </c>
      <c r="D51" s="29" t="s">
        <v>71</v>
      </c>
      <c r="E51" s="29" t="s">
        <v>11</v>
      </c>
      <c r="F51" s="38" t="s">
        <v>32</v>
      </c>
      <c r="G51" s="38" t="s">
        <v>32</v>
      </c>
      <c r="H51" s="30">
        <v>109.2</v>
      </c>
      <c r="I51" s="23">
        <v>44197</v>
      </c>
      <c r="J51" s="23">
        <v>44377</v>
      </c>
      <c r="K51" s="43">
        <v>109.2</v>
      </c>
      <c r="L51" s="31"/>
      <c r="M51" s="31"/>
    </row>
    <row r="52" spans="1:13" s="32" customFormat="1" ht="24" x14ac:dyDescent="0.2">
      <c r="A52" s="18" t="s">
        <v>23</v>
      </c>
      <c r="B52" s="37" t="s">
        <v>24</v>
      </c>
      <c r="C52" s="39" t="s">
        <v>25</v>
      </c>
      <c r="D52" s="29" t="s">
        <v>33</v>
      </c>
      <c r="E52" s="29" t="s">
        <v>11</v>
      </c>
      <c r="F52" s="38" t="s">
        <v>32</v>
      </c>
      <c r="G52" s="38" t="s">
        <v>32</v>
      </c>
      <c r="H52" s="30">
        <f>525</f>
        <v>525</v>
      </c>
      <c r="I52" s="23">
        <v>44197</v>
      </c>
      <c r="J52" s="23">
        <v>44561</v>
      </c>
      <c r="K52" s="43">
        <f>H52</f>
        <v>525</v>
      </c>
      <c r="L52" s="31"/>
      <c r="M52" s="31"/>
    </row>
    <row r="53" spans="1:13" s="32" customFormat="1" ht="36" x14ac:dyDescent="0.2">
      <c r="A53" s="18" t="s">
        <v>23</v>
      </c>
      <c r="B53" s="37" t="s">
        <v>24</v>
      </c>
      <c r="C53" s="39" t="s">
        <v>25</v>
      </c>
      <c r="D53" s="29" t="s">
        <v>34</v>
      </c>
      <c r="E53" s="29" t="s">
        <v>11</v>
      </c>
      <c r="F53" s="38" t="s">
        <v>32</v>
      </c>
      <c r="G53" s="38" t="s">
        <v>32</v>
      </c>
      <c r="H53" s="30">
        <f>315</f>
        <v>315</v>
      </c>
      <c r="I53" s="23">
        <v>44197</v>
      </c>
      <c r="J53" s="23">
        <v>44561</v>
      </c>
      <c r="K53" s="43">
        <f>H53</f>
        <v>315</v>
      </c>
      <c r="L53" s="31"/>
      <c r="M53" s="31"/>
    </row>
    <row r="54" spans="1:13" s="32" customFormat="1" ht="24" x14ac:dyDescent="0.2">
      <c r="A54" s="18" t="s">
        <v>23</v>
      </c>
      <c r="B54" s="37" t="s">
        <v>24</v>
      </c>
      <c r="C54" s="39" t="s">
        <v>25</v>
      </c>
      <c r="D54" s="29" t="s">
        <v>35</v>
      </c>
      <c r="E54" s="29" t="s">
        <v>11</v>
      </c>
      <c r="F54" s="38" t="s">
        <v>32</v>
      </c>
      <c r="G54" s="38" t="s">
        <v>32</v>
      </c>
      <c r="H54" s="30">
        <f>105</f>
        <v>105</v>
      </c>
      <c r="I54" s="23">
        <v>44197</v>
      </c>
      <c r="J54" s="23">
        <v>44561</v>
      </c>
      <c r="K54" s="43">
        <f>H54</f>
        <v>105</v>
      </c>
      <c r="L54" s="31"/>
      <c r="M54" s="31"/>
    </row>
    <row r="55" spans="1:13" s="32" customFormat="1" ht="24" x14ac:dyDescent="0.2">
      <c r="A55" s="18" t="s">
        <v>23</v>
      </c>
      <c r="B55" s="37" t="s">
        <v>24</v>
      </c>
      <c r="C55" s="39" t="s">
        <v>25</v>
      </c>
      <c r="D55" s="29" t="s">
        <v>36</v>
      </c>
      <c r="E55" s="29" t="s">
        <v>11</v>
      </c>
      <c r="F55" s="38" t="s">
        <v>32</v>
      </c>
      <c r="G55" s="38" t="s">
        <v>32</v>
      </c>
      <c r="H55" s="30">
        <f>475</f>
        <v>475</v>
      </c>
      <c r="I55" s="23">
        <v>44197</v>
      </c>
      <c r="J55" s="23">
        <v>44561</v>
      </c>
      <c r="K55" s="43">
        <v>475</v>
      </c>
      <c r="L55" s="31"/>
      <c r="M55" s="31"/>
    </row>
    <row r="56" spans="1:13" s="32" customFormat="1" ht="36" x14ac:dyDescent="0.2">
      <c r="A56" s="18" t="s">
        <v>23</v>
      </c>
      <c r="B56" s="37" t="s">
        <v>24</v>
      </c>
      <c r="C56" s="39" t="s">
        <v>25</v>
      </c>
      <c r="D56" s="29" t="s">
        <v>37</v>
      </c>
      <c r="E56" s="29" t="s">
        <v>11</v>
      </c>
      <c r="F56" s="38" t="s">
        <v>32</v>
      </c>
      <c r="G56" s="38" t="s">
        <v>32</v>
      </c>
      <c r="H56" s="30">
        <f>250</f>
        <v>250</v>
      </c>
      <c r="I56" s="23">
        <v>44197</v>
      </c>
      <c r="J56" s="23">
        <v>44561</v>
      </c>
      <c r="K56" s="43">
        <f>H56</f>
        <v>250</v>
      </c>
      <c r="L56" s="31"/>
      <c r="M56" s="31"/>
    </row>
    <row r="57" spans="1:13" s="32" customFormat="1" ht="24" x14ac:dyDescent="0.2">
      <c r="A57" s="18" t="s">
        <v>23</v>
      </c>
      <c r="B57" s="37" t="s">
        <v>24</v>
      </c>
      <c r="C57" s="39" t="s">
        <v>25</v>
      </c>
      <c r="D57" s="29" t="s">
        <v>38</v>
      </c>
      <c r="E57" s="29" t="s">
        <v>11</v>
      </c>
      <c r="F57" s="38" t="s">
        <v>32</v>
      </c>
      <c r="G57" s="38" t="s">
        <v>32</v>
      </c>
      <c r="H57" s="30">
        <v>260</v>
      </c>
      <c r="I57" s="23">
        <v>44197</v>
      </c>
      <c r="J57" s="23">
        <v>44561</v>
      </c>
      <c r="K57" s="43">
        <f>H57</f>
        <v>260</v>
      </c>
      <c r="L57" s="31"/>
      <c r="M57" s="31"/>
    </row>
    <row r="58" spans="1:13" s="32" customFormat="1" ht="24" x14ac:dyDescent="0.2">
      <c r="A58" s="18" t="s">
        <v>23</v>
      </c>
      <c r="B58" s="37" t="s">
        <v>24</v>
      </c>
      <c r="C58" s="39" t="s">
        <v>25</v>
      </c>
      <c r="D58" s="29" t="s">
        <v>72</v>
      </c>
      <c r="E58" s="29" t="s">
        <v>11</v>
      </c>
      <c r="F58" s="38" t="s">
        <v>32</v>
      </c>
      <c r="G58" s="38" t="s">
        <v>32</v>
      </c>
      <c r="H58" s="30">
        <f>K58</f>
        <v>79.3</v>
      </c>
      <c r="I58" s="23">
        <v>44197</v>
      </c>
      <c r="J58" s="23">
        <v>44561</v>
      </c>
      <c r="K58" s="43">
        <f>(1.3*20)+53.3</f>
        <v>79.3</v>
      </c>
      <c r="L58" s="31"/>
      <c r="M58" s="31"/>
    </row>
    <row r="59" spans="1:13" s="14" customFormat="1" ht="60" x14ac:dyDescent="0.2">
      <c r="A59" s="18" t="s">
        <v>77</v>
      </c>
      <c r="B59" s="37" t="s">
        <v>24</v>
      </c>
      <c r="C59" s="39" t="s">
        <v>25</v>
      </c>
      <c r="D59" s="29" t="s">
        <v>78</v>
      </c>
      <c r="E59" s="29" t="s">
        <v>11</v>
      </c>
      <c r="F59" s="38" t="s">
        <v>32</v>
      </c>
      <c r="G59" s="38" t="s">
        <v>32</v>
      </c>
      <c r="H59" s="30">
        <f>180+101.9</f>
        <v>281.89999999999998</v>
      </c>
      <c r="I59" s="23">
        <v>44337</v>
      </c>
      <c r="J59" s="23">
        <v>44561</v>
      </c>
      <c r="K59" s="43">
        <f>180+101.9</f>
        <v>281.89999999999998</v>
      </c>
      <c r="L59" s="13"/>
      <c r="M59" s="13"/>
    </row>
    <row r="60" spans="1:13" s="32" customFormat="1" ht="24" x14ac:dyDescent="0.2">
      <c r="A60" s="18" t="s">
        <v>122</v>
      </c>
      <c r="B60" s="37" t="s">
        <v>24</v>
      </c>
      <c r="C60" s="29" t="s">
        <v>25</v>
      </c>
      <c r="D60" s="29" t="s">
        <v>123</v>
      </c>
      <c r="E60" s="29" t="s">
        <v>11</v>
      </c>
      <c r="F60" s="38" t="s">
        <v>86</v>
      </c>
      <c r="G60" s="38" t="s">
        <v>86</v>
      </c>
      <c r="H60" s="30">
        <f>3100+124</f>
        <v>3224</v>
      </c>
      <c r="I60" s="23">
        <v>44562</v>
      </c>
      <c r="J60" s="23">
        <v>44926</v>
      </c>
      <c r="K60" s="43">
        <v>0</v>
      </c>
      <c r="L60" s="31"/>
      <c r="M60" s="31"/>
    </row>
    <row r="61" spans="1:13" s="32" customFormat="1" ht="24" x14ac:dyDescent="0.2">
      <c r="A61" s="18" t="s">
        <v>124</v>
      </c>
      <c r="B61" s="37" t="s">
        <v>24</v>
      </c>
      <c r="C61" s="29" t="s">
        <v>25</v>
      </c>
      <c r="D61" s="29" t="s">
        <v>105</v>
      </c>
      <c r="E61" s="29" t="s">
        <v>11</v>
      </c>
      <c r="F61" s="38" t="s">
        <v>106</v>
      </c>
      <c r="G61" s="38" t="s">
        <v>106</v>
      </c>
      <c r="H61" s="30">
        <v>357</v>
      </c>
      <c r="I61" s="23">
        <v>44562</v>
      </c>
      <c r="J61" s="23">
        <v>44926</v>
      </c>
      <c r="K61" s="43">
        <v>0</v>
      </c>
      <c r="L61" s="31"/>
      <c r="M61" s="31"/>
    </row>
    <row r="62" spans="1:13" s="32" customFormat="1" ht="24" x14ac:dyDescent="0.2">
      <c r="A62" s="18" t="s">
        <v>125</v>
      </c>
      <c r="B62" s="37" t="s">
        <v>24</v>
      </c>
      <c r="C62" s="39" t="s">
        <v>25</v>
      </c>
      <c r="D62" s="29" t="s">
        <v>70</v>
      </c>
      <c r="E62" s="29" t="s">
        <v>11</v>
      </c>
      <c r="F62" s="38" t="s">
        <v>32</v>
      </c>
      <c r="G62" s="38" t="s">
        <v>32</v>
      </c>
      <c r="H62" s="30">
        <f>480*3</f>
        <v>1440</v>
      </c>
      <c r="I62" s="23">
        <v>44562</v>
      </c>
      <c r="J62" s="23">
        <v>45657</v>
      </c>
      <c r="K62" s="43">
        <v>0</v>
      </c>
      <c r="L62" s="31"/>
      <c r="M62" s="31"/>
    </row>
    <row r="63" spans="1:13" s="32" customFormat="1" ht="24" x14ac:dyDescent="0.2">
      <c r="A63" s="18" t="s">
        <v>125</v>
      </c>
      <c r="B63" s="37" t="s">
        <v>24</v>
      </c>
      <c r="C63" s="39" t="s">
        <v>25</v>
      </c>
      <c r="D63" s="29" t="s">
        <v>71</v>
      </c>
      <c r="E63" s="29" t="s">
        <v>11</v>
      </c>
      <c r="F63" s="38" t="s">
        <v>32</v>
      </c>
      <c r="G63" s="38" t="s">
        <v>32</v>
      </c>
      <c r="H63" s="30">
        <f>140*2</f>
        <v>280</v>
      </c>
      <c r="I63" s="23">
        <v>44743</v>
      </c>
      <c r="J63" s="23">
        <v>44926</v>
      </c>
      <c r="K63" s="43">
        <v>0</v>
      </c>
      <c r="L63" s="31"/>
      <c r="M63" s="31"/>
    </row>
    <row r="64" spans="1:13" s="32" customFormat="1" ht="24" x14ac:dyDescent="0.2">
      <c r="A64" s="18" t="s">
        <v>125</v>
      </c>
      <c r="B64" s="37" t="s">
        <v>24</v>
      </c>
      <c r="C64" s="39" t="s">
        <v>25</v>
      </c>
      <c r="D64" s="29" t="s">
        <v>33</v>
      </c>
      <c r="E64" s="29" t="s">
        <v>11</v>
      </c>
      <c r="F64" s="38" t="s">
        <v>32</v>
      </c>
      <c r="G64" s="38" t="s">
        <v>32</v>
      </c>
      <c r="H64" s="30">
        <f>555*3</f>
        <v>1665</v>
      </c>
      <c r="I64" s="23">
        <v>44562</v>
      </c>
      <c r="J64" s="23">
        <v>45657</v>
      </c>
      <c r="K64" s="43">
        <v>0</v>
      </c>
      <c r="L64" s="31"/>
      <c r="M64" s="31"/>
    </row>
    <row r="65" spans="1:13" s="32" customFormat="1" ht="36" x14ac:dyDescent="0.2">
      <c r="A65" s="18" t="s">
        <v>125</v>
      </c>
      <c r="B65" s="37" t="s">
        <v>24</v>
      </c>
      <c r="C65" s="39" t="s">
        <v>25</v>
      </c>
      <c r="D65" s="29" t="s">
        <v>34</v>
      </c>
      <c r="E65" s="29" t="s">
        <v>11</v>
      </c>
      <c r="F65" s="38" t="s">
        <v>32</v>
      </c>
      <c r="G65" s="38" t="s">
        <v>32</v>
      </c>
      <c r="H65" s="30">
        <f>335*3</f>
        <v>1005</v>
      </c>
      <c r="I65" s="23">
        <v>44562</v>
      </c>
      <c r="J65" s="23">
        <v>45657</v>
      </c>
      <c r="K65" s="43">
        <v>0</v>
      </c>
      <c r="L65" s="31"/>
      <c r="M65" s="31"/>
    </row>
    <row r="66" spans="1:13" s="32" customFormat="1" ht="24" x14ac:dyDescent="0.2">
      <c r="A66" s="18" t="s">
        <v>125</v>
      </c>
      <c r="B66" s="37" t="s">
        <v>24</v>
      </c>
      <c r="C66" s="39" t="s">
        <v>25</v>
      </c>
      <c r="D66" s="29" t="s">
        <v>35</v>
      </c>
      <c r="E66" s="29" t="s">
        <v>11</v>
      </c>
      <c r="F66" s="38" t="s">
        <v>32</v>
      </c>
      <c r="G66" s="38" t="s">
        <v>32</v>
      </c>
      <c r="H66" s="30">
        <f>110*3</f>
        <v>330</v>
      </c>
      <c r="I66" s="23">
        <v>44562</v>
      </c>
      <c r="J66" s="23">
        <v>45657</v>
      </c>
      <c r="K66" s="43">
        <v>0</v>
      </c>
      <c r="L66" s="31"/>
      <c r="M66" s="31"/>
    </row>
    <row r="67" spans="1:13" s="32" customFormat="1" ht="36" x14ac:dyDescent="0.2">
      <c r="A67" s="18" t="s">
        <v>125</v>
      </c>
      <c r="B67" s="37" t="s">
        <v>24</v>
      </c>
      <c r="C67" s="39" t="s">
        <v>25</v>
      </c>
      <c r="D67" s="29" t="s">
        <v>37</v>
      </c>
      <c r="E67" s="29" t="s">
        <v>11</v>
      </c>
      <c r="F67" s="38" t="s">
        <v>32</v>
      </c>
      <c r="G67" s="38" t="s">
        <v>32</v>
      </c>
      <c r="H67" s="30">
        <f>265*3</f>
        <v>795</v>
      </c>
      <c r="I67" s="23">
        <v>44562</v>
      </c>
      <c r="J67" s="23">
        <v>45657</v>
      </c>
      <c r="K67" s="43">
        <v>0</v>
      </c>
      <c r="L67" s="31"/>
      <c r="M67" s="31"/>
    </row>
    <row r="68" spans="1:13" s="32" customFormat="1" ht="24" x14ac:dyDescent="0.2">
      <c r="A68" s="18" t="s">
        <v>126</v>
      </c>
      <c r="B68" s="37" t="s">
        <v>24</v>
      </c>
      <c r="C68" s="29" t="s">
        <v>25</v>
      </c>
      <c r="D68" s="29" t="s">
        <v>40</v>
      </c>
      <c r="E68" s="29" t="s">
        <v>11</v>
      </c>
      <c r="F68" s="38" t="s">
        <v>41</v>
      </c>
      <c r="G68" s="38" t="s">
        <v>41</v>
      </c>
      <c r="H68" s="30">
        <f>250*12</f>
        <v>3000</v>
      </c>
      <c r="I68" s="23">
        <v>44562</v>
      </c>
      <c r="J68" s="23">
        <v>44926</v>
      </c>
      <c r="K68" s="43">
        <v>0</v>
      </c>
      <c r="L68" s="31"/>
      <c r="M68" s="31"/>
    </row>
    <row r="69" spans="1:13" s="44" customFormat="1" ht="27.75" customHeight="1" x14ac:dyDescent="0.2">
      <c r="A69" s="18" t="s">
        <v>127</v>
      </c>
      <c r="B69" s="48" t="s">
        <v>24</v>
      </c>
      <c r="C69" s="37" t="s">
        <v>25</v>
      </c>
      <c r="D69" s="29" t="s">
        <v>55</v>
      </c>
      <c r="E69" s="49" t="s">
        <v>11</v>
      </c>
      <c r="F69" s="38" t="s">
        <v>93</v>
      </c>
      <c r="G69" s="38" t="s">
        <v>93</v>
      </c>
      <c r="H69" s="30">
        <f>5450*6</f>
        <v>32700</v>
      </c>
      <c r="I69" s="23">
        <v>44562</v>
      </c>
      <c r="J69" s="23">
        <v>44926</v>
      </c>
      <c r="K69" s="43">
        <v>0</v>
      </c>
      <c r="L69" s="50"/>
      <c r="M69" s="51"/>
    </row>
    <row r="70" spans="1:13" s="32" customFormat="1" ht="24" x14ac:dyDescent="0.2">
      <c r="A70" s="18" t="s">
        <v>128</v>
      </c>
      <c r="B70" s="37" t="s">
        <v>24</v>
      </c>
      <c r="C70" s="29" t="s">
        <v>25</v>
      </c>
      <c r="D70" s="29" t="s">
        <v>129</v>
      </c>
      <c r="E70" s="29" t="s">
        <v>11</v>
      </c>
      <c r="F70" s="38" t="s">
        <v>31</v>
      </c>
      <c r="G70" s="38" t="s">
        <v>31</v>
      </c>
      <c r="H70" s="30">
        <f>(7000+280)*4</f>
        <v>29120</v>
      </c>
      <c r="I70" s="23">
        <v>44562</v>
      </c>
      <c r="J70" s="23">
        <v>46022</v>
      </c>
      <c r="K70" s="43">
        <v>0</v>
      </c>
      <c r="L70" s="31"/>
      <c r="M70" s="31"/>
    </row>
    <row r="71" spans="1:13" s="61" customFormat="1" x14ac:dyDescent="0.25">
      <c r="A71" s="8"/>
      <c r="B71" s="52"/>
      <c r="C71" s="53"/>
      <c r="D71" s="54"/>
      <c r="E71" s="55"/>
      <c r="F71" s="9"/>
      <c r="G71" s="56"/>
      <c r="H71" s="57"/>
      <c r="I71" s="58"/>
      <c r="J71" s="58"/>
      <c r="K71" s="59"/>
      <c r="L71" s="60"/>
      <c r="M71" s="60"/>
    </row>
  </sheetData>
  <sortState ref="A5:M36">
    <sortCondition ref="F5:F36"/>
  </sortState>
  <mergeCells count="2">
    <mergeCell ref="A1:K1"/>
    <mergeCell ref="A2:K2"/>
  </mergeCells>
  <pageMargins left="0" right="0" top="0.74803149606299213" bottom="0.74803149606299213" header="0.31496062992125984" footer="0.31496062992125984"/>
  <pageSetup paperSize="8" scale="91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4CE00B-F34B-4010-B0F4-62CA0234424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2021</vt:lpstr>
      <vt:lpstr>'Anno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Tiziana</cp:lastModifiedBy>
  <cp:lastPrinted>2021-01-27T10:49:52Z</cp:lastPrinted>
  <dcterms:created xsi:type="dcterms:W3CDTF">2014-01-29T13:24:45Z</dcterms:created>
  <dcterms:modified xsi:type="dcterms:W3CDTF">2022-01-27T08:43:50Z</dcterms:modified>
</cp:coreProperties>
</file>